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Brano\Desktop\MAS SOTDUM\Jacovce\VEEREJNE OBSTARAVANIE\Vyzva na predkladanie ponuk\Odoslat\"/>
    </mc:Choice>
  </mc:AlternateContent>
  <xr:revisionPtr revIDLastSave="0" documentId="8_{3B26AB8D-3A19-443D-BAEF-DFF147125EF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Rekapitulácia stavby" sheetId="1" r:id="rId1"/>
    <sheet name="HLA140919 - Obnova chodní..." sheetId="2" r:id="rId2"/>
  </sheets>
  <definedNames>
    <definedName name="_xlnm.Print_Titles" localSheetId="1">'HLA140919 - Obnova chodní...'!$120:$120</definedName>
    <definedName name="_xlnm.Print_Titles" localSheetId="0">'Rekapitulácia stavby'!$85:$85</definedName>
    <definedName name="_xlnm.Print_Area" localSheetId="1">'HLA140919 - Obnova chodní...'!$C$4:$Q$70,'HLA140919 - Obnova chodní...'!$C$76:$Q$105,'HLA140919 - Obnova chodní...'!$C$111:$Q$159</definedName>
    <definedName name="_xlnm.Print_Area" localSheetId="0">'Rekapitulácia stavby'!$C$4:$AP$70,'Rekapitulácia stavby'!$C$76:$AP$96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88" i="1" l="1"/>
  <c r="AX88" i="1"/>
  <c r="BI159" i="2"/>
  <c r="BH159" i="2"/>
  <c r="BG159" i="2"/>
  <c r="BE159" i="2"/>
  <c r="BK159" i="2"/>
  <c r="N159" i="2"/>
  <c r="BF159" i="2" s="1"/>
  <c r="BI158" i="2"/>
  <c r="BH158" i="2"/>
  <c r="BG158" i="2"/>
  <c r="BE158" i="2"/>
  <c r="BK158" i="2"/>
  <c r="N158" i="2"/>
  <c r="BF158" i="2"/>
  <c r="BI157" i="2"/>
  <c r="BH157" i="2"/>
  <c r="BG157" i="2"/>
  <c r="BE157" i="2"/>
  <c r="BK157" i="2"/>
  <c r="N157" i="2" s="1"/>
  <c r="BF157" i="2" s="1"/>
  <c r="BI156" i="2"/>
  <c r="BH156" i="2"/>
  <c r="BG156" i="2"/>
  <c r="BE156" i="2"/>
  <c r="BK156" i="2"/>
  <c r="N156" i="2" s="1"/>
  <c r="BF156" i="2" s="1"/>
  <c r="BI155" i="2"/>
  <c r="BH155" i="2"/>
  <c r="BG155" i="2"/>
  <c r="BE155" i="2"/>
  <c r="BK155" i="2"/>
  <c r="N155" i="2" s="1"/>
  <c r="BF155" i="2" s="1"/>
  <c r="BK154" i="2"/>
  <c r="N154" i="2" s="1"/>
  <c r="N95" i="2" s="1"/>
  <c r="BI153" i="2"/>
  <c r="BH153" i="2"/>
  <c r="BG153" i="2"/>
  <c r="BE153" i="2"/>
  <c r="AA153" i="2"/>
  <c r="Y153" i="2"/>
  <c r="W153" i="2"/>
  <c r="BK153" i="2"/>
  <c r="N153" i="2"/>
  <c r="BF153" i="2" s="1"/>
  <c r="BI151" i="2"/>
  <c r="BH151" i="2"/>
  <c r="BG151" i="2"/>
  <c r="BE151" i="2"/>
  <c r="AA151" i="2"/>
  <c r="AA150" i="2"/>
  <c r="AA149" i="2" s="1"/>
  <c r="Y151" i="2"/>
  <c r="Y150" i="2"/>
  <c r="Y149" i="2"/>
  <c r="W151" i="2"/>
  <c r="W150" i="2" s="1"/>
  <c r="W149" i="2" s="1"/>
  <c r="BK151" i="2"/>
  <c r="BK150" i="2" s="1"/>
  <c r="N151" i="2"/>
  <c r="BF151" i="2" s="1"/>
  <c r="BI148" i="2"/>
  <c r="BH148" i="2"/>
  <c r="BG148" i="2"/>
  <c r="BE148" i="2"/>
  <c r="AA148" i="2"/>
  <c r="AA147" i="2" s="1"/>
  <c r="Y148" i="2"/>
  <c r="Y147" i="2"/>
  <c r="W148" i="2"/>
  <c r="W147" i="2" s="1"/>
  <c r="BK148" i="2"/>
  <c r="BK147" i="2"/>
  <c r="N147" i="2" s="1"/>
  <c r="N92" i="2" s="1"/>
  <c r="N148" i="2"/>
  <c r="BF148" i="2"/>
  <c r="BI146" i="2"/>
  <c r="BH146" i="2"/>
  <c r="BG146" i="2"/>
  <c r="BE146" i="2"/>
  <c r="AA146" i="2"/>
  <c r="Y146" i="2"/>
  <c r="W146" i="2"/>
  <c r="BK146" i="2"/>
  <c r="N146" i="2"/>
  <c r="BF146" i="2" s="1"/>
  <c r="BI145" i="2"/>
  <c r="BH145" i="2"/>
  <c r="BG145" i="2"/>
  <c r="BE145" i="2"/>
  <c r="AA145" i="2"/>
  <c r="Y145" i="2"/>
  <c r="W145" i="2"/>
  <c r="BK145" i="2"/>
  <c r="N145" i="2"/>
  <c r="BF145" i="2"/>
  <c r="BI144" i="2"/>
  <c r="BH144" i="2"/>
  <c r="BG144" i="2"/>
  <c r="BE144" i="2"/>
  <c r="AA144" i="2"/>
  <c r="Y144" i="2"/>
  <c r="W144" i="2"/>
  <c r="BK144" i="2"/>
  <c r="N144" i="2"/>
  <c r="BF144" i="2" s="1"/>
  <c r="BI143" i="2"/>
  <c r="BH143" i="2"/>
  <c r="BG143" i="2"/>
  <c r="BE143" i="2"/>
  <c r="AA143" i="2"/>
  <c r="Y143" i="2"/>
  <c r="W143" i="2"/>
  <c r="BK143" i="2"/>
  <c r="N143" i="2"/>
  <c r="BF143" i="2"/>
  <c r="BI142" i="2"/>
  <c r="BH142" i="2"/>
  <c r="BG142" i="2"/>
  <c r="BE142" i="2"/>
  <c r="AA142" i="2"/>
  <c r="Y142" i="2"/>
  <c r="W142" i="2"/>
  <c r="BK142" i="2"/>
  <c r="N142" i="2"/>
  <c r="BF142" i="2"/>
  <c r="BI140" i="2"/>
  <c r="BH140" i="2"/>
  <c r="BG140" i="2"/>
  <c r="BE140" i="2"/>
  <c r="AA140" i="2"/>
  <c r="Y140" i="2"/>
  <c r="Y137" i="2" s="1"/>
  <c r="W140" i="2"/>
  <c r="BK140" i="2"/>
  <c r="N140" i="2"/>
  <c r="BF140" i="2"/>
  <c r="BI139" i="2"/>
  <c r="BH139" i="2"/>
  <c r="BG139" i="2"/>
  <c r="BE139" i="2"/>
  <c r="AA139" i="2"/>
  <c r="Y139" i="2"/>
  <c r="W139" i="2"/>
  <c r="BK139" i="2"/>
  <c r="BK137" i="2" s="1"/>
  <c r="N137" i="2" s="1"/>
  <c r="N91" i="2" s="1"/>
  <c r="N139" i="2"/>
  <c r="BF139" i="2"/>
  <c r="BI138" i="2"/>
  <c r="BH138" i="2"/>
  <c r="BG138" i="2"/>
  <c r="BE138" i="2"/>
  <c r="AA138" i="2"/>
  <c r="AA137" i="2"/>
  <c r="Y138" i="2"/>
  <c r="W138" i="2"/>
  <c r="W137" i="2"/>
  <c r="BK138" i="2"/>
  <c r="N138" i="2"/>
  <c r="BF138" i="2" s="1"/>
  <c r="BI136" i="2"/>
  <c r="BH136" i="2"/>
  <c r="BG136" i="2"/>
  <c r="BE136" i="2"/>
  <c r="AA136" i="2"/>
  <c r="Y136" i="2"/>
  <c r="W136" i="2"/>
  <c r="BK136" i="2"/>
  <c r="N136" i="2"/>
  <c r="BF136" i="2"/>
  <c r="BI135" i="2"/>
  <c r="BH135" i="2"/>
  <c r="BG135" i="2"/>
  <c r="BE135" i="2"/>
  <c r="AA135" i="2"/>
  <c r="Y135" i="2"/>
  <c r="W135" i="2"/>
  <c r="W131" i="2" s="1"/>
  <c r="BK135" i="2"/>
  <c r="N135" i="2"/>
  <c r="BF135" i="2"/>
  <c r="BI133" i="2"/>
  <c r="BH133" i="2"/>
  <c r="BG133" i="2"/>
  <c r="BE133" i="2"/>
  <c r="AA133" i="2"/>
  <c r="AA131" i="2" s="1"/>
  <c r="Y133" i="2"/>
  <c r="W133" i="2"/>
  <c r="BK133" i="2"/>
  <c r="N133" i="2"/>
  <c r="BF133" i="2"/>
  <c r="BI132" i="2"/>
  <c r="BH132" i="2"/>
  <c r="BG132" i="2"/>
  <c r="BE132" i="2"/>
  <c r="AA132" i="2"/>
  <c r="Y132" i="2"/>
  <c r="Y131" i="2"/>
  <c r="W132" i="2"/>
  <c r="BK132" i="2"/>
  <c r="BK131" i="2"/>
  <c r="N131" i="2" s="1"/>
  <c r="N90" i="2" s="1"/>
  <c r="N132" i="2"/>
  <c r="BF132" i="2"/>
  <c r="BI130" i="2"/>
  <c r="BH130" i="2"/>
  <c r="BG130" i="2"/>
  <c r="BE130" i="2"/>
  <c r="AA130" i="2"/>
  <c r="Y130" i="2"/>
  <c r="W130" i="2"/>
  <c r="BK130" i="2"/>
  <c r="N130" i="2"/>
  <c r="BF130" i="2"/>
  <c r="BI129" i="2"/>
  <c r="BH129" i="2"/>
  <c r="BG129" i="2"/>
  <c r="BE129" i="2"/>
  <c r="AA129" i="2"/>
  <c r="Y129" i="2"/>
  <c r="W129" i="2"/>
  <c r="BK129" i="2"/>
  <c r="N129" i="2"/>
  <c r="BF129" i="2"/>
  <c r="BI127" i="2"/>
  <c r="BH127" i="2"/>
  <c r="BG127" i="2"/>
  <c r="BE127" i="2"/>
  <c r="AA127" i="2"/>
  <c r="Y127" i="2"/>
  <c r="W127" i="2"/>
  <c r="BK127" i="2"/>
  <c r="N127" i="2"/>
  <c r="BF127" i="2"/>
  <c r="BI126" i="2"/>
  <c r="BH126" i="2"/>
  <c r="BG126" i="2"/>
  <c r="BE126" i="2"/>
  <c r="AA126" i="2"/>
  <c r="Y126" i="2"/>
  <c r="W126" i="2"/>
  <c r="BK126" i="2"/>
  <c r="N126" i="2"/>
  <c r="BF126" i="2"/>
  <c r="BI125" i="2"/>
  <c r="BH125" i="2"/>
  <c r="BG125" i="2"/>
  <c r="BE125" i="2"/>
  <c r="AA125" i="2"/>
  <c r="Y125" i="2"/>
  <c r="W125" i="2"/>
  <c r="BK125" i="2"/>
  <c r="N125" i="2"/>
  <c r="BF125" i="2"/>
  <c r="BI124" i="2"/>
  <c r="BH124" i="2"/>
  <c r="BG124" i="2"/>
  <c r="BE124" i="2"/>
  <c r="AA124" i="2"/>
  <c r="AA123" i="2"/>
  <c r="AA122" i="2" s="1"/>
  <c r="AA121" i="2" s="1"/>
  <c r="Y124" i="2"/>
  <c r="Y123" i="2"/>
  <c r="W124" i="2"/>
  <c r="W123" i="2"/>
  <c r="W122" i="2" s="1"/>
  <c r="W121" i="2" s="1"/>
  <c r="AU88" i="1" s="1"/>
  <c r="AU87" i="1" s="1"/>
  <c r="BK124" i="2"/>
  <c r="BK123" i="2" s="1"/>
  <c r="N124" i="2"/>
  <c r="BF124" i="2" s="1"/>
  <c r="M117" i="2"/>
  <c r="F117" i="2"/>
  <c r="F115" i="2"/>
  <c r="F113" i="2"/>
  <c r="BI103" i="2"/>
  <c r="BH103" i="2"/>
  <c r="BG103" i="2"/>
  <c r="BE103" i="2"/>
  <c r="BI102" i="2"/>
  <c r="BH102" i="2"/>
  <c r="BG102" i="2"/>
  <c r="BE102" i="2"/>
  <c r="BI101" i="2"/>
  <c r="BH101" i="2"/>
  <c r="BG101" i="2"/>
  <c r="BE101" i="2"/>
  <c r="BI100" i="2"/>
  <c r="BH100" i="2"/>
  <c r="BG100" i="2"/>
  <c r="BE100" i="2"/>
  <c r="BI99" i="2"/>
  <c r="H35" i="2" s="1"/>
  <c r="BD88" i="1" s="1"/>
  <c r="BD87" i="1" s="1"/>
  <c r="W35" i="1" s="1"/>
  <c r="BH99" i="2"/>
  <c r="BG99" i="2"/>
  <c r="BE99" i="2"/>
  <c r="BI98" i="2"/>
  <c r="BH98" i="2"/>
  <c r="H34" i="2" s="1"/>
  <c r="BC88" i="1" s="1"/>
  <c r="BC87" i="1" s="1"/>
  <c r="BG98" i="2"/>
  <c r="H33" i="2" s="1"/>
  <c r="BB88" i="1" s="1"/>
  <c r="BB87" i="1" s="1"/>
  <c r="BE98" i="2"/>
  <c r="H31" i="2" s="1"/>
  <c r="AZ88" i="1" s="1"/>
  <c r="AZ87" i="1" s="1"/>
  <c r="M31" i="2"/>
  <c r="AV88" i="1" s="1"/>
  <c r="M82" i="2"/>
  <c r="F82" i="2"/>
  <c r="F80" i="2"/>
  <c r="F78" i="2"/>
  <c r="O20" i="2"/>
  <c r="E20" i="2"/>
  <c r="M83" i="2" s="1"/>
  <c r="M118" i="2"/>
  <c r="O19" i="2"/>
  <c r="O14" i="2"/>
  <c r="E14" i="2"/>
  <c r="F118" i="2" s="1"/>
  <c r="O13" i="2"/>
  <c r="O8" i="2"/>
  <c r="M115" i="2" s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AV87" i="1" l="1"/>
  <c r="Y122" i="2"/>
  <c r="Y121" i="2" s="1"/>
  <c r="N150" i="2"/>
  <c r="N94" i="2" s="1"/>
  <c r="BK149" i="2"/>
  <c r="N149" i="2" s="1"/>
  <c r="N93" i="2" s="1"/>
  <c r="AY87" i="1"/>
  <c r="W34" i="1"/>
  <c r="W33" i="1"/>
  <c r="AX87" i="1"/>
  <c r="N123" i="2"/>
  <c r="N89" i="2" s="1"/>
  <c r="BK122" i="2"/>
  <c r="M80" i="2"/>
  <c r="F83" i="2"/>
  <c r="BK121" i="2" l="1"/>
  <c r="N121" i="2" s="1"/>
  <c r="N87" i="2" s="1"/>
  <c r="N122" i="2"/>
  <c r="N88" i="2" s="1"/>
  <c r="N102" i="2" l="1"/>
  <c r="BF102" i="2" s="1"/>
  <c r="N100" i="2"/>
  <c r="BF100" i="2" s="1"/>
  <c r="M26" i="2"/>
  <c r="N103" i="2"/>
  <c r="BF103" i="2" s="1"/>
  <c r="N101" i="2"/>
  <c r="BF101" i="2" s="1"/>
  <c r="N99" i="2"/>
  <c r="BF99" i="2" s="1"/>
  <c r="N98" i="2"/>
  <c r="N97" i="2" l="1"/>
  <c r="BF98" i="2"/>
  <c r="H32" i="2" l="1"/>
  <c r="BA88" i="1" s="1"/>
  <c r="BA87" i="1" s="1"/>
  <c r="M32" i="2"/>
  <c r="AW88" i="1" s="1"/>
  <c r="AT88" i="1" s="1"/>
  <c r="M27" i="2"/>
  <c r="L105" i="2"/>
  <c r="AS88" i="1" l="1"/>
  <c r="AS87" i="1" s="1"/>
  <c r="M29" i="2"/>
  <c r="W32" i="1"/>
  <c r="AW87" i="1"/>
  <c r="AK32" i="1" l="1"/>
  <c r="AT87" i="1"/>
  <c r="L37" i="2"/>
  <c r="AG88" i="1"/>
  <c r="AG87" i="1" l="1"/>
  <c r="AN88" i="1"/>
  <c r="AG92" i="1" l="1"/>
  <c r="AG91" i="1"/>
  <c r="AG93" i="1"/>
  <c r="AK26" i="1"/>
  <c r="AG94" i="1"/>
  <c r="AN87" i="1"/>
  <c r="CD91" i="1" l="1"/>
  <c r="AV91" i="1"/>
  <c r="BY91" i="1" s="1"/>
  <c r="AG90" i="1"/>
  <c r="AN91" i="1"/>
  <c r="AV94" i="1"/>
  <c r="BY94" i="1" s="1"/>
  <c r="CD94" i="1"/>
  <c r="CD93" i="1"/>
  <c r="AV93" i="1"/>
  <c r="BY93" i="1" s="1"/>
  <c r="CD92" i="1"/>
  <c r="AV92" i="1"/>
  <c r="BY92" i="1" s="1"/>
  <c r="AN94" i="1" l="1"/>
  <c r="AK27" i="1"/>
  <c r="AK29" i="1" s="1"/>
  <c r="AK37" i="1" s="1"/>
  <c r="AG96" i="1"/>
  <c r="AN93" i="1"/>
  <c r="AK31" i="1"/>
  <c r="AN92" i="1"/>
  <c r="AN90" i="1" s="1"/>
  <c r="AN96" i="1" s="1"/>
  <c r="W31" i="1"/>
</calcChain>
</file>

<file path=xl/sharedStrings.xml><?xml version="1.0" encoding="utf-8"?>
<sst xmlns="http://schemas.openxmlformats.org/spreadsheetml/2006/main" count="728" uniqueCount="234">
  <si>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</si>
  <si>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</si>
  <si>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</si>
  <si>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</si>
  <si>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</si>
  <si>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</si>
  <si>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</si>
  <si>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</si>
  <si>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</si>
  <si>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</si>
  <si>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</si>
  <si>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</si>
  <si>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</si>
  <si>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</si>
  <si>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</si>
  <si>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</si>
  <si>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HLA140919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</si>
  <si>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</si>
  <si>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</si>
  <si>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chodníka na ul. Bedzianska v Jacovciach</t>
  </si>
  <si>
    <t>JKSO:</t>
  </si>
  <si>
    <t>KS:</t>
  </si>
  <si>
    <t>Miesto:</t>
  </si>
  <si>
    <t>Jacovce, ul. Bedzianska</t>
  </si>
  <si>
    <t>Dátum:</t>
  </si>
  <si>
    <t>14. 9. 2019</t>
  </si>
  <si>
    <t>Objednávateľ:</t>
  </si>
  <si>
    <t>IČO:</t>
  </si>
  <si>
    <t>Obec Jacovce</t>
  </si>
  <si>
    <t>IČO DPH:</t>
  </si>
  <si>
    <t>Zhotoviteľ:</t>
  </si>
  <si>
    <t>Vyplň údaj</t>
  </si>
  <si>
    <t>Projektant:</t>
  </si>
  <si>
    <t>Ing. arch. P. Hlavina</t>
  </si>
  <si>
    <t>True</t>
  </si>
  <si>
    <t>Spracovateľ:</t>
  </si>
  <si>
    <t xml:space="preserve"> 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</si>
  <si>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</si>
  <si>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</si>
  <si>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</si>
  <si>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</si>
  <si>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</si>
  <si>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</si>
  <si>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</si>
  <si>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</si>
  <si>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</si>
  <si>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</si>
  <si>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</si>
  <si>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</si>
  <si>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</si>
  <si>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</si>
  <si>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</si>
  <si>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</si>
  <si>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</si>
  <si>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</si>
  <si>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</si>
  <si>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</si>
  <si>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</si>
  <si>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</si>
  <si>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</si>
  <si>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</si>
  <si>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</si>
  <si>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</si>
  <si>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</si>
  <si>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</si>
  <si>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</si>
  <si>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</si>
  <si>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</si>
  <si>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</si>
  <si>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</si>
  <si>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</si>
  <si>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</si>
  <si>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</si>
  <si>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</si>
  <si>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</si>
  <si>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</si>
  <si>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</si>
  <si>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</si>
  <si>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</si>
  <si>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{7107c4dd-acb4-4c60-9a2e-d2cd5c14f041}</t>
  </si>
  <si>
    <t>{00000000-0000-0000-0000-000000000000}</t>
  </si>
  <si>
    <t>/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</si>
  <si>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</si>
  <si>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</si>
  <si>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</si>
  <si>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</si>
  <si>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</si>
  <si>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</si>
  <si>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</si>
  <si>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</si>
  <si>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</si>
  <si>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</si>
  <si>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</si>
  <si>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</si>
  <si>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</si>
  <si>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</si>
  <si>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</si>
  <si>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</si>
  <si>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</si>
  <si>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</si>
  <si>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</si>
  <si>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</si>
  <si>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</si>
  <si>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</si>
  <si>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</si>
  <si>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</si>
  <si>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</si>
  <si>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</si>
  <si>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</si>
  <si>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</si>
  <si>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</si>
  <si>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</si>
  <si>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</si>
  <si>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</si>
  <si>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</si>
  <si>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</si>
  <si>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</si>
  <si>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</si>
  <si>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</si>
  <si>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</si>
  <si>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</si>
  <si>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</si>
  <si>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</si>
  <si>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</si>
  <si>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</si>
  <si>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</si>
  <si>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</si>
  <si>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</si>
  <si>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</si>
  <si>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</si>
  <si>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</si>
  <si>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</si>
  <si>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</si>
  <si>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</si>
  <si>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</si>
  <si>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</si>
  <si>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</si>
  <si>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</si>
  <si>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</si>
  <si>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113107131</t>
  </si>
  <si>
    <t>Odstránenie krytu v ploche do 200 m2 z betónu prostého, hr. vrstvy do 150 mm,  -0,22500t</t>
  </si>
  <si>
    <t>m2</t>
  </si>
  <si>
    <t>4</t>
  </si>
  <si>
    <t>2116726009</t>
  </si>
  <si>
    <t>113206111</t>
  </si>
  <si>
    <t>Vytrhanie obrúb betónových, s vybúraním lôžka, z krajníkov alebo obrubníkov stojatých,  -0,14500t</t>
  </si>
  <si>
    <t>m</t>
  </si>
  <si>
    <t>1252027127</t>
  </si>
  <si>
    <t>3</t>
  </si>
  <si>
    <t>113307112</t>
  </si>
  <si>
    <t>Odstránenie podkladu v ploche do 200m2 z kameniva ťaženého, hr.100- 200mm,  -0,24000t</t>
  </si>
  <si>
    <t>-1132573072</t>
  </si>
  <si>
    <t>132201101</t>
  </si>
  <si>
    <t>Výkop ryhy do šírky 600 mm v horn.3 do 100 m3 (pre obrubníky)</t>
  </si>
  <si>
    <t>m3</t>
  </si>
  <si>
    <t>-928026478</t>
  </si>
  <si>
    <t>165,0*0,3*0,4</t>
  </si>
  <si>
    <t>VV</t>
  </si>
  <si>
    <t>5</t>
  </si>
  <si>
    <t>162301101</t>
  </si>
  <si>
    <t xml:space="preserve">Vodorovné premiestnenie výkopku po spevnenej ceste z horniny tr.1-4, do 100 m3 na vzdialenosť do 500 m </t>
  </si>
  <si>
    <t>9800719</t>
  </si>
  <si>
    <t>6</t>
  </si>
  <si>
    <t>171201101</t>
  </si>
  <si>
    <t>Uloženie sypaniny do násypov s rozprestretím sypaniny vo vrstvách a s hrubým urovnaním nezhutnených</t>
  </si>
  <si>
    <t>1800177728</t>
  </si>
  <si>
    <t>7</t>
  </si>
  <si>
    <t>564851111</t>
  </si>
  <si>
    <t>Podklad zo štrkodrviny fr. 16-32 ,  s rozprestretím a zhutnením, po zhutnení hr. 150 mm</t>
  </si>
  <si>
    <t>902783772</t>
  </si>
  <si>
    <t>8</t>
  </si>
  <si>
    <t>5727921PC</t>
  </si>
  <si>
    <t>Doplnenie asf. koberca  studenou asfaltovou zmesou hr.  do 70 mm (k obrubníkom)</t>
  </si>
  <si>
    <t>1616273864</t>
  </si>
  <si>
    <t>165,0*0,2</t>
  </si>
  <si>
    <t>9</t>
  </si>
  <si>
    <t>596911212</t>
  </si>
  <si>
    <t>Kladenie zámkovej dlažby  hr. 8 cm pre peších nad 20 m2 so zriadením lôžka z kameniva hr. 4 cm</t>
  </si>
  <si>
    <t>-622696684</t>
  </si>
  <si>
    <t>10</t>
  </si>
  <si>
    <t>M</t>
  </si>
  <si>
    <t>5921953100</t>
  </si>
  <si>
    <t>Zámková dlažba 20x10x8 cm, sivá</t>
  </si>
  <si>
    <t>-239420683</t>
  </si>
  <si>
    <t>11</t>
  </si>
  <si>
    <t>917862111</t>
  </si>
  <si>
    <t>Osadenie chodník. obrubníka betónového stojatého do lôžka z betónu prosteho tr. C 12/15 s bočnou oporou</t>
  </si>
  <si>
    <t>-1948482963</t>
  </si>
  <si>
    <t>12</t>
  </si>
  <si>
    <t>5921954540</t>
  </si>
  <si>
    <t>Obrubník cestný 100x26x15 cm, skosenie 12/4 cm</t>
  </si>
  <si>
    <t>ks</t>
  </si>
  <si>
    <t>-1441528233</t>
  </si>
  <si>
    <t>13</t>
  </si>
  <si>
    <t>918101111</t>
  </si>
  <si>
    <t>Lôžko pod obrubníky, krajníky alebo obruby z dlažob. kociek z betónu prostého tr. C 12/15</t>
  </si>
  <si>
    <t>904348782</t>
  </si>
  <si>
    <t>165*0,3*0,3</t>
  </si>
  <si>
    <t>14</t>
  </si>
  <si>
    <t>919735112</t>
  </si>
  <si>
    <t>Rezanie existujúceho asfaltového krytu alebo podkladu hĺbky nad 50 do 100 mm</t>
  </si>
  <si>
    <t>135497454</t>
  </si>
  <si>
    <t>15</t>
  </si>
  <si>
    <t>979084216</t>
  </si>
  <si>
    <t>Vodorovná doprava vybúraných hmôt po suchu bez naloženia, ale so zložením na vzdialenosť do 5 km</t>
  </si>
  <si>
    <t>t</t>
  </si>
  <si>
    <t>598567869</t>
  </si>
  <si>
    <t>16</t>
  </si>
  <si>
    <t>979084219</t>
  </si>
  <si>
    <t>Príplatok k cene za každých ďalších aj začatých 5 km nad 5 km</t>
  </si>
  <si>
    <t>569846871</t>
  </si>
  <si>
    <t>17</t>
  </si>
  <si>
    <t>979087212</t>
  </si>
  <si>
    <t>Nakladanie na dopravné prostriedky pre vodorovnú dopravu sutiny</t>
  </si>
  <si>
    <t>-1722525650</t>
  </si>
  <si>
    <t>18</t>
  </si>
  <si>
    <t>979089012</t>
  </si>
  <si>
    <t>Poplatok za skladovanie - betón, tehly, dlaždice (17 01 ), ostatné</t>
  </si>
  <si>
    <t>2098467039</t>
  </si>
  <si>
    <t>19</t>
  </si>
  <si>
    <t>998223011</t>
  </si>
  <si>
    <t>Presun hmôt pre pozemné komunikácie s krytom dláždeným (822 2.3, 822 5.3) akejkoľvek dĺžky objektu</t>
  </si>
  <si>
    <t>436344158</t>
  </si>
  <si>
    <t>711142101</t>
  </si>
  <si>
    <t>Izolácia proti zemnej vlhkosti nopovou fóliou  zvislá</t>
  </si>
  <si>
    <t>-1444513740</t>
  </si>
  <si>
    <t>165*0,3</t>
  </si>
  <si>
    <t>21</t>
  </si>
  <si>
    <t>998711201</t>
  </si>
  <si>
    <t>Presun hmôt pre izoláciu proti vode v objektoch výšky do 6 m</t>
  </si>
  <si>
    <t>%</t>
  </si>
  <si>
    <t>544443178</t>
  </si>
  <si>
    <t>VP -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</si>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</sst>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5" fillId="0" borderId="0" xfId="0" applyFont="1" applyAlignment="1">
      <alignment horizontal="left" vertical="center"/>
    </xf>
    <xf numFmtId="0" fontId="0" fillId="0" borderId="0" xfId="0" applyBorder="1"/>
    <xf numFmtId="0" fontId="16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8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1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1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21" fillId="4" borderId="11" xfId="0" applyNumberFormat="1" applyFont="1" applyFill="1" applyBorder="1" applyAlignment="1" applyProtection="1">
      <alignment horizontal="center" vertical="center"/>
      <protection locked="0"/>
    </xf>
    <xf numFmtId="0" fontId="21" fillId="4" borderId="12" xfId="0" applyFont="1" applyFill="1" applyBorder="1" applyAlignment="1" applyProtection="1">
      <alignment horizontal="center" vertical="center"/>
      <protection locked="0"/>
    </xf>
    <xf numFmtId="4" fontId="21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1" fillId="4" borderId="14" xfId="0" applyNumberFormat="1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Border="1" applyAlignment="1" applyProtection="1">
      <alignment horizontal="center" vertical="center"/>
      <protection locked="0"/>
    </xf>
    <xf numFmtId="4" fontId="21" fillId="0" borderId="15" xfId="0" applyNumberFormat="1" applyFont="1" applyBorder="1" applyAlignment="1">
      <alignment vertical="center"/>
    </xf>
    <xf numFmtId="164" fontId="21" fillId="4" borderId="16" xfId="0" applyNumberFormat="1" applyFont="1" applyFill="1" applyBorder="1" applyAlignment="1" applyProtection="1">
      <alignment horizontal="center" vertical="center"/>
      <protection locked="0"/>
    </xf>
    <xf numFmtId="0" fontId="21" fillId="4" borderId="17" xfId="0" applyFont="1" applyFill="1" applyBorder="1" applyAlignment="1" applyProtection="1">
      <alignment horizontal="center" vertical="center"/>
      <protection locked="0"/>
    </xf>
    <xf numFmtId="4" fontId="21" fillId="0" borderId="18" xfId="0" applyNumberFormat="1" applyFont="1" applyBorder="1" applyAlignment="1">
      <alignment vertical="center"/>
    </xf>
    <xf numFmtId="0" fontId="24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0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6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vertical="center"/>
    </xf>
    <xf numFmtId="4" fontId="19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4" fillId="0" borderId="0" xfId="0" applyNumberFormat="1" applyFont="1" applyBorder="1" applyAlignment="1">
      <alignment horizontal="right" vertical="center"/>
    </xf>
    <xf numFmtId="4" fontId="24" fillId="0" borderId="0" xfId="0" applyNumberFormat="1" applyFont="1" applyBorder="1" applyAlignment="1">
      <alignment vertical="center"/>
    </xf>
    <xf numFmtId="4" fontId="24" fillId="6" borderId="0" xfId="0" applyNumberFormat="1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19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/>
    <xf numFmtId="4" fontId="30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33" fillId="0" borderId="25" xfId="0" applyFont="1" applyBorder="1" applyAlignment="1" applyProtection="1">
      <alignment horizontal="left" vertical="center" wrapText="1"/>
      <protection locked="0"/>
    </xf>
    <xf numFmtId="4" fontId="33" fillId="4" borderId="25" xfId="0" applyNumberFormat="1" applyFont="1" applyFill="1" applyBorder="1" applyAlignment="1" applyProtection="1">
      <alignment vertical="center"/>
      <protection locked="0"/>
    </xf>
    <xf numFmtId="4" fontId="33" fillId="0" borderId="25" xfId="0" applyNumberFormat="1" applyFont="1" applyBorder="1" applyAlignment="1" applyProtection="1">
      <alignment vertical="center"/>
      <protection locked="0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>
      <alignment vertical="center"/>
    </xf>
    <xf numFmtId="4" fontId="24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0" fontId="12" fillId="2" borderId="0" xfId="1" applyFont="1" applyFill="1" applyAlignment="1" applyProtection="1">
      <alignment horizontal="center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7"/>
  <sheetViews>
    <sheetView showGridLines="0" workbookViewId="0">
      <pane ySplit="1" topLeftCell="A81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181" t="s">
        <v>7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R2" s="224" t="s">
        <v>8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9" t="s">
        <v>9</v>
      </c>
      <c r="BT2" s="19" t="s">
        <v>10</v>
      </c>
    </row>
    <row r="3" spans="1:73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2"/>
      <c r="BS3" s="19" t="s">
        <v>9</v>
      </c>
      <c r="BT3" s="19" t="s">
        <v>10</v>
      </c>
    </row>
    <row r="4" spans="1:73" ht="36.950000000000003" customHeight="1">
      <c r="B4" s="23"/>
      <c r="C4" s="183" t="s">
        <v>11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24"/>
      <c r="AS4" s="18" t="s">
        <v>12</v>
      </c>
      <c r="BE4" s="25" t="s">
        <v>13</v>
      </c>
      <c r="BS4" s="19" t="s">
        <v>14</v>
      </c>
    </row>
    <row r="5" spans="1:73" ht="14.45" customHeight="1">
      <c r="B5" s="23"/>
      <c r="C5" s="26"/>
      <c r="D5" s="27" t="s">
        <v>15</v>
      </c>
      <c r="E5" s="26"/>
      <c r="F5" s="26"/>
      <c r="G5" s="26"/>
      <c r="H5" s="26"/>
      <c r="I5" s="26"/>
      <c r="J5" s="26"/>
      <c r="K5" s="187" t="s">
        <v>16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26"/>
      <c r="AQ5" s="24"/>
      <c r="BE5" s="185" t="s">
        <v>17</v>
      </c>
      <c r="BS5" s="19" t="s">
        <v>9</v>
      </c>
    </row>
    <row r="6" spans="1:73" ht="36.950000000000003" customHeight="1">
      <c r="B6" s="23"/>
      <c r="C6" s="26"/>
      <c r="D6" s="29" t="s">
        <v>18</v>
      </c>
      <c r="E6" s="26"/>
      <c r="F6" s="26"/>
      <c r="G6" s="26"/>
      <c r="H6" s="26"/>
      <c r="I6" s="26"/>
      <c r="J6" s="26"/>
      <c r="K6" s="189" t="s">
        <v>19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26"/>
      <c r="AQ6" s="24"/>
      <c r="BE6" s="186"/>
      <c r="BS6" s="19" t="s">
        <v>9</v>
      </c>
    </row>
    <row r="7" spans="1:73" ht="14.45" customHeight="1">
      <c r="B7" s="23"/>
      <c r="C7" s="26"/>
      <c r="D7" s="30" t="s">
        <v>20</v>
      </c>
      <c r="E7" s="26"/>
      <c r="F7" s="26"/>
      <c r="G7" s="26"/>
      <c r="H7" s="26"/>
      <c r="I7" s="26"/>
      <c r="J7" s="26"/>
      <c r="K7" s="28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0" t="s">
        <v>21</v>
      </c>
      <c r="AL7" s="26"/>
      <c r="AM7" s="26"/>
      <c r="AN7" s="28" t="s">
        <v>5</v>
      </c>
      <c r="AO7" s="26"/>
      <c r="AP7" s="26"/>
      <c r="AQ7" s="24"/>
      <c r="BE7" s="186"/>
      <c r="BS7" s="19" t="s">
        <v>9</v>
      </c>
    </row>
    <row r="8" spans="1:73" ht="14.45" customHeight="1">
      <c r="B8" s="23"/>
      <c r="C8" s="26"/>
      <c r="D8" s="30" t="s">
        <v>22</v>
      </c>
      <c r="E8" s="26"/>
      <c r="F8" s="26"/>
      <c r="G8" s="26"/>
      <c r="H8" s="26"/>
      <c r="I8" s="26"/>
      <c r="J8" s="26"/>
      <c r="K8" s="28" t="s">
        <v>23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0" t="s">
        <v>24</v>
      </c>
      <c r="AL8" s="26"/>
      <c r="AM8" s="26"/>
      <c r="AN8" s="31" t="s">
        <v>25</v>
      </c>
      <c r="AO8" s="26"/>
      <c r="AP8" s="26"/>
      <c r="AQ8" s="24"/>
      <c r="BE8" s="186"/>
      <c r="BS8" s="19" t="s">
        <v>9</v>
      </c>
    </row>
    <row r="9" spans="1:73" ht="14.45" customHeight="1">
      <c r="B9" s="23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4"/>
      <c r="BE9" s="186"/>
      <c r="BS9" s="19" t="s">
        <v>9</v>
      </c>
    </row>
    <row r="10" spans="1:73" ht="14.45" customHeight="1">
      <c r="B10" s="23"/>
      <c r="C10" s="26"/>
      <c r="D10" s="30" t="s">
        <v>26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0" t="s">
        <v>27</v>
      </c>
      <c r="AL10" s="26"/>
      <c r="AM10" s="26"/>
      <c r="AN10" s="28" t="s">
        <v>5</v>
      </c>
      <c r="AO10" s="26"/>
      <c r="AP10" s="26"/>
      <c r="AQ10" s="24"/>
      <c r="BE10" s="186"/>
      <c r="BS10" s="19" t="s">
        <v>9</v>
      </c>
    </row>
    <row r="11" spans="1:73" ht="18.399999999999999" customHeight="1">
      <c r="B11" s="23"/>
      <c r="C11" s="26"/>
      <c r="D11" s="26"/>
      <c r="E11" s="28" t="s">
        <v>28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0" t="s">
        <v>29</v>
      </c>
      <c r="AL11" s="26"/>
      <c r="AM11" s="26"/>
      <c r="AN11" s="28" t="s">
        <v>5</v>
      </c>
      <c r="AO11" s="26"/>
      <c r="AP11" s="26"/>
      <c r="AQ11" s="24"/>
      <c r="BE11" s="186"/>
      <c r="BS11" s="19" t="s">
        <v>9</v>
      </c>
    </row>
    <row r="12" spans="1:73" ht="6.95" customHeight="1">
      <c r="B12" s="23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4"/>
      <c r="BE12" s="186"/>
      <c r="BS12" s="19" t="s">
        <v>9</v>
      </c>
    </row>
    <row r="13" spans="1:73" ht="14.45" customHeight="1">
      <c r="B13" s="23"/>
      <c r="C13" s="26"/>
      <c r="D13" s="30" t="s">
        <v>30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0" t="s">
        <v>27</v>
      </c>
      <c r="AL13" s="26"/>
      <c r="AM13" s="26"/>
      <c r="AN13" s="32" t="s">
        <v>31</v>
      </c>
      <c r="AO13" s="26"/>
      <c r="AP13" s="26"/>
      <c r="AQ13" s="24"/>
      <c r="BE13" s="186"/>
      <c r="BS13" s="19" t="s">
        <v>9</v>
      </c>
    </row>
    <row r="14" spans="1:73">
      <c r="B14" s="23"/>
      <c r="C14" s="26"/>
      <c r="D14" s="26"/>
      <c r="E14" s="190" t="s">
        <v>31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30" t="s">
        <v>29</v>
      </c>
      <c r="AL14" s="26"/>
      <c r="AM14" s="26"/>
      <c r="AN14" s="32" t="s">
        <v>31</v>
      </c>
      <c r="AO14" s="26"/>
      <c r="AP14" s="26"/>
      <c r="AQ14" s="24"/>
      <c r="BE14" s="186"/>
      <c r="BS14" s="19" t="s">
        <v>9</v>
      </c>
    </row>
    <row r="15" spans="1:73" ht="6.95" customHeight="1">
      <c r="B15" s="2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4"/>
      <c r="BE15" s="186"/>
      <c r="BS15" s="19" t="s">
        <v>6</v>
      </c>
    </row>
    <row r="16" spans="1:73" ht="14.45" customHeight="1">
      <c r="B16" s="23"/>
      <c r="C16" s="26"/>
      <c r="D16" s="30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0" t="s">
        <v>27</v>
      </c>
      <c r="AL16" s="26"/>
      <c r="AM16" s="26"/>
      <c r="AN16" s="28" t="s">
        <v>5</v>
      </c>
      <c r="AO16" s="26"/>
      <c r="AP16" s="26"/>
      <c r="AQ16" s="24"/>
      <c r="BE16" s="186"/>
      <c r="BS16" s="19" t="s">
        <v>6</v>
      </c>
    </row>
    <row r="17" spans="2:71" ht="18.399999999999999" customHeight="1">
      <c r="B17" s="23"/>
      <c r="C17" s="26"/>
      <c r="D17" s="26"/>
      <c r="E17" s="28" t="s">
        <v>33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0" t="s">
        <v>29</v>
      </c>
      <c r="AL17" s="26"/>
      <c r="AM17" s="26"/>
      <c r="AN17" s="28" t="s">
        <v>5</v>
      </c>
      <c r="AO17" s="26"/>
      <c r="AP17" s="26"/>
      <c r="AQ17" s="24"/>
      <c r="BE17" s="186"/>
      <c r="BS17" s="19" t="s">
        <v>34</v>
      </c>
    </row>
    <row r="18" spans="2:71" ht="6.95" customHeight="1">
      <c r="B18" s="23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4"/>
      <c r="BE18" s="186"/>
      <c r="BS18" s="19" t="s">
        <v>9</v>
      </c>
    </row>
    <row r="19" spans="2:71" ht="14.45" customHeight="1">
      <c r="B19" s="23"/>
      <c r="C19" s="26"/>
      <c r="D19" s="30" t="s">
        <v>35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0" t="s">
        <v>27</v>
      </c>
      <c r="AL19" s="26"/>
      <c r="AM19" s="26"/>
      <c r="AN19" s="28" t="s">
        <v>5</v>
      </c>
      <c r="AO19" s="26"/>
      <c r="AP19" s="26"/>
      <c r="AQ19" s="24"/>
      <c r="BE19" s="186"/>
      <c r="BS19" s="19" t="s">
        <v>9</v>
      </c>
    </row>
    <row r="20" spans="2:71" ht="18.399999999999999" customHeight="1">
      <c r="B20" s="23"/>
      <c r="C20" s="26"/>
      <c r="D20" s="26"/>
      <c r="E20" s="28" t="s">
        <v>36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0" t="s">
        <v>29</v>
      </c>
      <c r="AL20" s="26"/>
      <c r="AM20" s="26"/>
      <c r="AN20" s="28" t="s">
        <v>5</v>
      </c>
      <c r="AO20" s="26"/>
      <c r="AP20" s="26"/>
      <c r="AQ20" s="24"/>
      <c r="BE20" s="186"/>
    </row>
    <row r="21" spans="2:71" ht="6.95" customHeight="1">
      <c r="B21" s="2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4"/>
      <c r="BE21" s="186"/>
    </row>
    <row r="22" spans="2:71">
      <c r="B22" s="23"/>
      <c r="C22" s="26"/>
      <c r="D22" s="30" t="s">
        <v>37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4"/>
      <c r="BE22" s="186"/>
    </row>
    <row r="23" spans="2:71" ht="16.5" customHeight="1">
      <c r="B23" s="23"/>
      <c r="C23" s="26"/>
      <c r="D23" s="26"/>
      <c r="E23" s="192" t="s">
        <v>5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26"/>
      <c r="AP23" s="26"/>
      <c r="AQ23" s="24"/>
      <c r="BE23" s="186"/>
    </row>
    <row r="24" spans="2:71" ht="6.95" customHeight="1">
      <c r="B24" s="23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4"/>
      <c r="BE24" s="186"/>
    </row>
    <row r="25" spans="2:71" ht="6.95" customHeight="1">
      <c r="B25" s="23"/>
      <c r="C25" s="26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6"/>
      <c r="AQ25" s="24"/>
      <c r="BE25" s="186"/>
    </row>
    <row r="26" spans="2:71" ht="14.45" customHeight="1">
      <c r="B26" s="23"/>
      <c r="C26" s="26"/>
      <c r="D26" s="34" t="s">
        <v>38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93">
        <f>ROUND(AG87,2)</f>
        <v>0</v>
      </c>
      <c r="AL26" s="188"/>
      <c r="AM26" s="188"/>
      <c r="AN26" s="188"/>
      <c r="AO26" s="188"/>
      <c r="AP26" s="26"/>
      <c r="AQ26" s="24"/>
      <c r="BE26" s="186"/>
    </row>
    <row r="27" spans="2:71" ht="14.45" customHeight="1">
      <c r="B27" s="23"/>
      <c r="C27" s="26"/>
      <c r="D27" s="34" t="s">
        <v>39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193">
        <f>ROUND(AG90,2)</f>
        <v>0</v>
      </c>
      <c r="AL27" s="193"/>
      <c r="AM27" s="193"/>
      <c r="AN27" s="193"/>
      <c r="AO27" s="193"/>
      <c r="AP27" s="26"/>
      <c r="AQ27" s="24"/>
      <c r="BE27" s="186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186"/>
    </row>
    <row r="29" spans="2:71" s="1" customFormat="1" ht="25.9" customHeight="1">
      <c r="B29" s="35"/>
      <c r="C29" s="36"/>
      <c r="D29" s="38" t="s">
        <v>40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194">
        <f>ROUND(AK26+AK27,2)</f>
        <v>0</v>
      </c>
      <c r="AL29" s="195"/>
      <c r="AM29" s="195"/>
      <c r="AN29" s="195"/>
      <c r="AO29" s="195"/>
      <c r="AP29" s="36"/>
      <c r="AQ29" s="37"/>
      <c r="BE29" s="186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186"/>
    </row>
    <row r="31" spans="2:71" s="2" customFormat="1" ht="14.45" customHeight="1">
      <c r="B31" s="40"/>
      <c r="C31" s="41"/>
      <c r="D31" s="42" t="s">
        <v>41</v>
      </c>
      <c r="E31" s="41"/>
      <c r="F31" s="42" t="s">
        <v>42</v>
      </c>
      <c r="G31" s="41"/>
      <c r="H31" s="41"/>
      <c r="I31" s="41"/>
      <c r="J31" s="41"/>
      <c r="K31" s="41"/>
      <c r="L31" s="196">
        <v>0.2</v>
      </c>
      <c r="M31" s="197"/>
      <c r="N31" s="197"/>
      <c r="O31" s="197"/>
      <c r="P31" s="41"/>
      <c r="Q31" s="41"/>
      <c r="R31" s="41"/>
      <c r="S31" s="41"/>
      <c r="T31" s="44" t="s">
        <v>43</v>
      </c>
      <c r="U31" s="41"/>
      <c r="V31" s="41"/>
      <c r="W31" s="198">
        <f>ROUND(AZ87+SUM(CD91:CD95),2)</f>
        <v>0</v>
      </c>
      <c r="X31" s="197"/>
      <c r="Y31" s="197"/>
      <c r="Z31" s="197"/>
      <c r="AA31" s="197"/>
      <c r="AB31" s="197"/>
      <c r="AC31" s="197"/>
      <c r="AD31" s="197"/>
      <c r="AE31" s="197"/>
      <c r="AF31" s="41"/>
      <c r="AG31" s="41"/>
      <c r="AH31" s="41"/>
      <c r="AI31" s="41"/>
      <c r="AJ31" s="41"/>
      <c r="AK31" s="198">
        <f>ROUND(AV87+SUM(BY91:BY95),2)</f>
        <v>0</v>
      </c>
      <c r="AL31" s="197"/>
      <c r="AM31" s="197"/>
      <c r="AN31" s="197"/>
      <c r="AO31" s="197"/>
      <c r="AP31" s="41"/>
      <c r="AQ31" s="45"/>
      <c r="BE31" s="186"/>
    </row>
    <row r="32" spans="2:71" s="2" customFormat="1" ht="14.45" customHeight="1">
      <c r="B32" s="40"/>
      <c r="C32" s="41"/>
      <c r="D32" s="41"/>
      <c r="E32" s="41"/>
      <c r="F32" s="42" t="s">
        <v>44</v>
      </c>
      <c r="G32" s="41"/>
      <c r="H32" s="41"/>
      <c r="I32" s="41"/>
      <c r="J32" s="41"/>
      <c r="K32" s="41"/>
      <c r="L32" s="196">
        <v>0.2</v>
      </c>
      <c r="M32" s="197"/>
      <c r="N32" s="197"/>
      <c r="O32" s="197"/>
      <c r="P32" s="41"/>
      <c r="Q32" s="41"/>
      <c r="R32" s="41"/>
      <c r="S32" s="41"/>
      <c r="T32" s="44" t="s">
        <v>43</v>
      </c>
      <c r="U32" s="41"/>
      <c r="V32" s="41"/>
      <c r="W32" s="198">
        <f>ROUND(BA87+SUM(CE91:CE95),2)</f>
        <v>0</v>
      </c>
      <c r="X32" s="197"/>
      <c r="Y32" s="197"/>
      <c r="Z32" s="197"/>
      <c r="AA32" s="197"/>
      <c r="AB32" s="197"/>
      <c r="AC32" s="197"/>
      <c r="AD32" s="197"/>
      <c r="AE32" s="197"/>
      <c r="AF32" s="41"/>
      <c r="AG32" s="41"/>
      <c r="AH32" s="41"/>
      <c r="AI32" s="41"/>
      <c r="AJ32" s="41"/>
      <c r="AK32" s="198">
        <f>ROUND(AW87+SUM(BZ91:BZ95),2)</f>
        <v>0</v>
      </c>
      <c r="AL32" s="197"/>
      <c r="AM32" s="197"/>
      <c r="AN32" s="197"/>
      <c r="AO32" s="197"/>
      <c r="AP32" s="41"/>
      <c r="AQ32" s="45"/>
      <c r="BE32" s="186"/>
    </row>
    <row r="33" spans="2:57" s="2" customFormat="1" ht="14.45" hidden="1" customHeight="1">
      <c r="B33" s="40"/>
      <c r="C33" s="41"/>
      <c r="D33" s="41"/>
      <c r="E33" s="41"/>
      <c r="F33" s="42" t="s">
        <v>45</v>
      </c>
      <c r="G33" s="41"/>
      <c r="H33" s="41"/>
      <c r="I33" s="41"/>
      <c r="J33" s="41"/>
      <c r="K33" s="41"/>
      <c r="L33" s="196">
        <v>0.2</v>
      </c>
      <c r="M33" s="197"/>
      <c r="N33" s="197"/>
      <c r="O33" s="197"/>
      <c r="P33" s="41"/>
      <c r="Q33" s="41"/>
      <c r="R33" s="41"/>
      <c r="S33" s="41"/>
      <c r="T33" s="44" t="s">
        <v>43</v>
      </c>
      <c r="U33" s="41"/>
      <c r="V33" s="41"/>
      <c r="W33" s="198">
        <f>ROUND(BB87+SUM(CF91:CF95),2)</f>
        <v>0</v>
      </c>
      <c r="X33" s="197"/>
      <c r="Y33" s="197"/>
      <c r="Z33" s="197"/>
      <c r="AA33" s="197"/>
      <c r="AB33" s="197"/>
      <c r="AC33" s="197"/>
      <c r="AD33" s="197"/>
      <c r="AE33" s="197"/>
      <c r="AF33" s="41"/>
      <c r="AG33" s="41"/>
      <c r="AH33" s="41"/>
      <c r="AI33" s="41"/>
      <c r="AJ33" s="41"/>
      <c r="AK33" s="198">
        <v>0</v>
      </c>
      <c r="AL33" s="197"/>
      <c r="AM33" s="197"/>
      <c r="AN33" s="197"/>
      <c r="AO33" s="197"/>
      <c r="AP33" s="41"/>
      <c r="AQ33" s="45"/>
      <c r="BE33" s="186"/>
    </row>
    <row r="34" spans="2:57" s="2" customFormat="1" ht="14.45" hidden="1" customHeight="1">
      <c r="B34" s="40"/>
      <c r="C34" s="41"/>
      <c r="D34" s="41"/>
      <c r="E34" s="41"/>
      <c r="F34" s="42" t="s">
        <v>46</v>
      </c>
      <c r="G34" s="41"/>
      <c r="H34" s="41"/>
      <c r="I34" s="41"/>
      <c r="J34" s="41"/>
      <c r="K34" s="41"/>
      <c r="L34" s="196">
        <v>0.2</v>
      </c>
      <c r="M34" s="197"/>
      <c r="N34" s="197"/>
      <c r="O34" s="197"/>
      <c r="P34" s="41"/>
      <c r="Q34" s="41"/>
      <c r="R34" s="41"/>
      <c r="S34" s="41"/>
      <c r="T34" s="44" t="s">
        <v>43</v>
      </c>
      <c r="U34" s="41"/>
      <c r="V34" s="41"/>
      <c r="W34" s="198">
        <f>ROUND(BC87+SUM(CG91:CG95),2)</f>
        <v>0</v>
      </c>
      <c r="X34" s="197"/>
      <c r="Y34" s="197"/>
      <c r="Z34" s="197"/>
      <c r="AA34" s="197"/>
      <c r="AB34" s="197"/>
      <c r="AC34" s="197"/>
      <c r="AD34" s="197"/>
      <c r="AE34" s="197"/>
      <c r="AF34" s="41"/>
      <c r="AG34" s="41"/>
      <c r="AH34" s="41"/>
      <c r="AI34" s="41"/>
      <c r="AJ34" s="41"/>
      <c r="AK34" s="198">
        <v>0</v>
      </c>
      <c r="AL34" s="197"/>
      <c r="AM34" s="197"/>
      <c r="AN34" s="197"/>
      <c r="AO34" s="197"/>
      <c r="AP34" s="41"/>
      <c r="AQ34" s="45"/>
      <c r="BE34" s="186"/>
    </row>
    <row r="35" spans="2:57" s="2" customFormat="1" ht="14.45" hidden="1" customHeight="1">
      <c r="B35" s="40"/>
      <c r="C35" s="41"/>
      <c r="D35" s="41"/>
      <c r="E35" s="41"/>
      <c r="F35" s="42" t="s">
        <v>47</v>
      </c>
      <c r="G35" s="41"/>
      <c r="H35" s="41"/>
      <c r="I35" s="41"/>
      <c r="J35" s="41"/>
      <c r="K35" s="41"/>
      <c r="L35" s="196">
        <v>0</v>
      </c>
      <c r="M35" s="197"/>
      <c r="N35" s="197"/>
      <c r="O35" s="197"/>
      <c r="P35" s="41"/>
      <c r="Q35" s="41"/>
      <c r="R35" s="41"/>
      <c r="S35" s="41"/>
      <c r="T35" s="44" t="s">
        <v>43</v>
      </c>
      <c r="U35" s="41"/>
      <c r="V35" s="41"/>
      <c r="W35" s="198">
        <f>ROUND(BD87+SUM(CH91:CH95),2)</f>
        <v>0</v>
      </c>
      <c r="X35" s="197"/>
      <c r="Y35" s="197"/>
      <c r="Z35" s="197"/>
      <c r="AA35" s="197"/>
      <c r="AB35" s="197"/>
      <c r="AC35" s="197"/>
      <c r="AD35" s="197"/>
      <c r="AE35" s="197"/>
      <c r="AF35" s="41"/>
      <c r="AG35" s="41"/>
      <c r="AH35" s="41"/>
      <c r="AI35" s="41"/>
      <c r="AJ35" s="41"/>
      <c r="AK35" s="198">
        <v>0</v>
      </c>
      <c r="AL35" s="197"/>
      <c r="AM35" s="197"/>
      <c r="AN35" s="197"/>
      <c r="AO35" s="197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48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49</v>
      </c>
      <c r="U37" s="48"/>
      <c r="V37" s="48"/>
      <c r="W37" s="48"/>
      <c r="X37" s="199" t="s">
        <v>50</v>
      </c>
      <c r="Y37" s="200"/>
      <c r="Z37" s="200"/>
      <c r="AA37" s="200"/>
      <c r="AB37" s="200"/>
      <c r="AC37" s="48"/>
      <c r="AD37" s="48"/>
      <c r="AE37" s="48"/>
      <c r="AF37" s="48"/>
      <c r="AG37" s="48"/>
      <c r="AH37" s="48"/>
      <c r="AI37" s="48"/>
      <c r="AJ37" s="48"/>
      <c r="AK37" s="201">
        <f>SUM(AK29:AK35)</f>
        <v>0</v>
      </c>
      <c r="AL37" s="200"/>
      <c r="AM37" s="200"/>
      <c r="AN37" s="200"/>
      <c r="AO37" s="202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 ht="13.5">
      <c r="B39" s="23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4"/>
    </row>
    <row r="40" spans="2:57" ht="13.5">
      <c r="B40" s="23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4"/>
    </row>
    <row r="41" spans="2:57" ht="13.5">
      <c r="B41" s="2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4"/>
    </row>
    <row r="42" spans="2:57" ht="13.5">
      <c r="B42" s="23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4"/>
    </row>
    <row r="43" spans="2:57" ht="13.5">
      <c r="B43" s="23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4"/>
    </row>
    <row r="44" spans="2:57" ht="13.5">
      <c r="B44" s="23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4"/>
    </row>
    <row r="45" spans="2:57" ht="13.5">
      <c r="B45" s="23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4"/>
    </row>
    <row r="46" spans="2:57" ht="13.5">
      <c r="B46" s="2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4"/>
    </row>
    <row r="47" spans="2:57" ht="13.5">
      <c r="B47" s="23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4"/>
    </row>
    <row r="48" spans="2:57" ht="13.5">
      <c r="B48" s="23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4"/>
    </row>
    <row r="49" spans="2:43" s="1" customFormat="1">
      <c r="B49" s="35"/>
      <c r="C49" s="36"/>
      <c r="D49" s="50" t="s">
        <v>51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52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 ht="13.5">
      <c r="B50" s="23"/>
      <c r="C50" s="26"/>
      <c r="D50" s="53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54"/>
      <c r="AA50" s="26"/>
      <c r="AB50" s="26"/>
      <c r="AC50" s="53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54"/>
      <c r="AP50" s="26"/>
      <c r="AQ50" s="24"/>
    </row>
    <row r="51" spans="2:43" ht="13.5">
      <c r="B51" s="23"/>
      <c r="C51" s="26"/>
      <c r="D51" s="53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54"/>
      <c r="AA51" s="26"/>
      <c r="AB51" s="26"/>
      <c r="AC51" s="53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54"/>
      <c r="AP51" s="26"/>
      <c r="AQ51" s="24"/>
    </row>
    <row r="52" spans="2:43" ht="13.5">
      <c r="B52" s="23"/>
      <c r="C52" s="26"/>
      <c r="D52" s="53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54"/>
      <c r="AA52" s="26"/>
      <c r="AB52" s="26"/>
      <c r="AC52" s="53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54"/>
      <c r="AP52" s="26"/>
      <c r="AQ52" s="24"/>
    </row>
    <row r="53" spans="2:43" ht="13.5">
      <c r="B53" s="23"/>
      <c r="C53" s="26"/>
      <c r="D53" s="5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54"/>
      <c r="AA53" s="26"/>
      <c r="AB53" s="26"/>
      <c r="AC53" s="53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54"/>
      <c r="AP53" s="26"/>
      <c r="AQ53" s="24"/>
    </row>
    <row r="54" spans="2:43" ht="13.5">
      <c r="B54" s="23"/>
      <c r="C54" s="26"/>
      <c r="D54" s="53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54"/>
      <c r="AA54" s="26"/>
      <c r="AB54" s="26"/>
      <c r="AC54" s="53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54"/>
      <c r="AP54" s="26"/>
      <c r="AQ54" s="24"/>
    </row>
    <row r="55" spans="2:43" ht="13.5">
      <c r="B55" s="23"/>
      <c r="C55" s="26"/>
      <c r="D55" s="53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4"/>
      <c r="AA55" s="26"/>
      <c r="AB55" s="26"/>
      <c r="AC55" s="53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54"/>
      <c r="AP55" s="26"/>
      <c r="AQ55" s="24"/>
    </row>
    <row r="56" spans="2:43" ht="13.5">
      <c r="B56" s="23"/>
      <c r="C56" s="26"/>
      <c r="D56" s="53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54"/>
      <c r="AA56" s="26"/>
      <c r="AB56" s="26"/>
      <c r="AC56" s="53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54"/>
      <c r="AP56" s="26"/>
      <c r="AQ56" s="24"/>
    </row>
    <row r="57" spans="2:43" ht="13.5">
      <c r="B57" s="23"/>
      <c r="C57" s="26"/>
      <c r="D57" s="53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54"/>
      <c r="AA57" s="26"/>
      <c r="AB57" s="26"/>
      <c r="AC57" s="53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54"/>
      <c r="AP57" s="26"/>
      <c r="AQ57" s="24"/>
    </row>
    <row r="58" spans="2:43" s="1" customFormat="1">
      <c r="B58" s="35"/>
      <c r="C58" s="36"/>
      <c r="D58" s="55" t="s">
        <v>53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54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53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54</v>
      </c>
      <c r="AN58" s="56"/>
      <c r="AO58" s="58"/>
      <c r="AP58" s="36"/>
      <c r="AQ58" s="37"/>
    </row>
    <row r="59" spans="2:43" ht="13.5">
      <c r="B59" s="23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4"/>
    </row>
    <row r="60" spans="2:43" s="1" customFormat="1">
      <c r="B60" s="35"/>
      <c r="C60" s="36"/>
      <c r="D60" s="50" t="s">
        <v>55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56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 ht="13.5">
      <c r="B61" s="23"/>
      <c r="C61" s="26"/>
      <c r="D61" s="5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54"/>
      <c r="AA61" s="26"/>
      <c r="AB61" s="26"/>
      <c r="AC61" s="53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54"/>
      <c r="AP61" s="26"/>
      <c r="AQ61" s="24"/>
    </row>
    <row r="62" spans="2:43" ht="13.5">
      <c r="B62" s="23"/>
      <c r="C62" s="26"/>
      <c r="D62" s="53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54"/>
      <c r="AA62" s="26"/>
      <c r="AB62" s="26"/>
      <c r="AC62" s="53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54"/>
      <c r="AP62" s="26"/>
      <c r="AQ62" s="24"/>
    </row>
    <row r="63" spans="2:43" ht="13.5">
      <c r="B63" s="23"/>
      <c r="C63" s="26"/>
      <c r="D63" s="53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54"/>
      <c r="AA63" s="26"/>
      <c r="AB63" s="26"/>
      <c r="AC63" s="53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54"/>
      <c r="AP63" s="26"/>
      <c r="AQ63" s="24"/>
    </row>
    <row r="64" spans="2:43" ht="13.5">
      <c r="B64" s="23"/>
      <c r="C64" s="26"/>
      <c r="D64" s="53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54"/>
      <c r="AA64" s="26"/>
      <c r="AB64" s="26"/>
      <c r="AC64" s="53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54"/>
      <c r="AP64" s="26"/>
      <c r="AQ64" s="24"/>
    </row>
    <row r="65" spans="2:43" ht="13.5">
      <c r="B65" s="23"/>
      <c r="C65" s="26"/>
      <c r="D65" s="53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4"/>
      <c r="AA65" s="26"/>
      <c r="AB65" s="26"/>
      <c r="AC65" s="53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54"/>
      <c r="AP65" s="26"/>
      <c r="AQ65" s="24"/>
    </row>
    <row r="66" spans="2:43" ht="13.5">
      <c r="B66" s="23"/>
      <c r="C66" s="26"/>
      <c r="D66" s="53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4"/>
      <c r="AA66" s="26"/>
      <c r="AB66" s="26"/>
      <c r="AC66" s="53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54"/>
      <c r="AP66" s="26"/>
      <c r="AQ66" s="24"/>
    </row>
    <row r="67" spans="2:43" ht="13.5">
      <c r="B67" s="23"/>
      <c r="C67" s="26"/>
      <c r="D67" s="53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54"/>
      <c r="AA67" s="26"/>
      <c r="AB67" s="26"/>
      <c r="AC67" s="53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54"/>
      <c r="AP67" s="26"/>
      <c r="AQ67" s="24"/>
    </row>
    <row r="68" spans="2:43" ht="13.5">
      <c r="B68" s="23"/>
      <c r="C68" s="26"/>
      <c r="D68" s="5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54"/>
      <c r="AA68" s="26"/>
      <c r="AB68" s="26"/>
      <c r="AC68" s="53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54"/>
      <c r="AP68" s="26"/>
      <c r="AQ68" s="24"/>
    </row>
    <row r="69" spans="2:43" s="1" customFormat="1">
      <c r="B69" s="35"/>
      <c r="C69" s="36"/>
      <c r="D69" s="55" t="s">
        <v>53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54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53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54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83" t="s">
        <v>57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37"/>
    </row>
    <row r="77" spans="2:43" s="3" customFormat="1" ht="14.45" customHeight="1">
      <c r="B77" s="65"/>
      <c r="C77" s="30" t="s">
        <v>15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HLA140919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18</v>
      </c>
      <c r="D78" s="70"/>
      <c r="E78" s="70"/>
      <c r="F78" s="70"/>
      <c r="G78" s="70"/>
      <c r="H78" s="70"/>
      <c r="I78" s="70"/>
      <c r="J78" s="70"/>
      <c r="K78" s="70"/>
      <c r="L78" s="203" t="str">
        <f>K6</f>
        <v>Obnova chodníka na ul. Bedzianska v Jacovciach</v>
      </c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>
      <c r="B80" s="35"/>
      <c r="C80" s="30" t="s">
        <v>22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>Jacovce, ul. Bedzianska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0" t="s">
        <v>24</v>
      </c>
      <c r="AJ80" s="36"/>
      <c r="AK80" s="36"/>
      <c r="AL80" s="36"/>
      <c r="AM80" s="73" t="str">
        <f>IF(AN8= "","",AN8)</f>
        <v>14. 9. 2019</v>
      </c>
      <c r="AN80" s="36"/>
      <c r="AO80" s="36"/>
      <c r="AP80" s="36"/>
      <c r="AQ80" s="37"/>
    </row>
    <row r="81" spans="1:89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89" s="1" customFormat="1">
      <c r="B82" s="35"/>
      <c r="C82" s="30" t="s">
        <v>26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>Obec Jacovce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0" t="s">
        <v>32</v>
      </c>
      <c r="AJ82" s="36"/>
      <c r="AK82" s="36"/>
      <c r="AL82" s="36"/>
      <c r="AM82" s="205" t="str">
        <f>IF(E17="","",E17)</f>
        <v>Ing. arch. P. Hlavina</v>
      </c>
      <c r="AN82" s="205"/>
      <c r="AO82" s="205"/>
      <c r="AP82" s="205"/>
      <c r="AQ82" s="37"/>
      <c r="AS82" s="206" t="s">
        <v>58</v>
      </c>
      <c r="AT82" s="207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89" s="1" customFormat="1">
      <c r="B83" s="35"/>
      <c r="C83" s="30" t="s">
        <v>30</v>
      </c>
      <c r="D83" s="36"/>
      <c r="E83" s="36"/>
      <c r="F83" s="36"/>
      <c r="G83" s="36"/>
      <c r="H83" s="36"/>
      <c r="I83" s="36"/>
      <c r="J83" s="36"/>
      <c r="K83" s="36"/>
      <c r="L83" s="66" t="str">
        <f>IF(E14= "Vyplň údaj","",E14)</f>
        <v/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0" t="s">
        <v>35</v>
      </c>
      <c r="AJ83" s="36"/>
      <c r="AK83" s="36"/>
      <c r="AL83" s="36"/>
      <c r="AM83" s="205" t="str">
        <f>IF(E20="","",E20)</f>
        <v xml:space="preserve"> </v>
      </c>
      <c r="AN83" s="205"/>
      <c r="AO83" s="205"/>
      <c r="AP83" s="205"/>
      <c r="AQ83" s="37"/>
      <c r="AS83" s="208"/>
      <c r="AT83" s="209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89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08"/>
      <c r="AT84" s="209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89" s="1" customFormat="1" ht="29.25" customHeight="1">
      <c r="B85" s="35"/>
      <c r="C85" s="210" t="s">
        <v>59</v>
      </c>
      <c r="D85" s="211"/>
      <c r="E85" s="211"/>
      <c r="F85" s="211"/>
      <c r="G85" s="211"/>
      <c r="H85" s="75"/>
      <c r="I85" s="212" t="s">
        <v>60</v>
      </c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2" t="s">
        <v>61</v>
      </c>
      <c r="AH85" s="211"/>
      <c r="AI85" s="211"/>
      <c r="AJ85" s="211"/>
      <c r="AK85" s="211"/>
      <c r="AL85" s="211"/>
      <c r="AM85" s="211"/>
      <c r="AN85" s="212" t="s">
        <v>62</v>
      </c>
      <c r="AO85" s="211"/>
      <c r="AP85" s="213"/>
      <c r="AQ85" s="37"/>
      <c r="AS85" s="76" t="s">
        <v>63</v>
      </c>
      <c r="AT85" s="77" t="s">
        <v>64</v>
      </c>
      <c r="AU85" s="77" t="s">
        <v>65</v>
      </c>
      <c r="AV85" s="77" t="s">
        <v>66</v>
      </c>
      <c r="AW85" s="77" t="s">
        <v>67</v>
      </c>
      <c r="AX85" s="77" t="s">
        <v>68</v>
      </c>
      <c r="AY85" s="77" t="s">
        <v>69</v>
      </c>
      <c r="AZ85" s="77" t="s">
        <v>70</v>
      </c>
      <c r="BA85" s="77" t="s">
        <v>71</v>
      </c>
      <c r="BB85" s="77" t="s">
        <v>72</v>
      </c>
      <c r="BC85" s="77" t="s">
        <v>73</v>
      </c>
      <c r="BD85" s="78" t="s">
        <v>74</v>
      </c>
    </row>
    <row r="86" spans="1:89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8"/>
      <c r="C87" s="80" t="s">
        <v>75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221">
        <f>ROUND(AG88,2)</f>
        <v>0</v>
      </c>
      <c r="AH87" s="221"/>
      <c r="AI87" s="221"/>
      <c r="AJ87" s="221"/>
      <c r="AK87" s="221"/>
      <c r="AL87" s="221"/>
      <c r="AM87" s="221"/>
      <c r="AN87" s="222">
        <f>SUM(AG87,AT87)</f>
        <v>0</v>
      </c>
      <c r="AO87" s="222"/>
      <c r="AP87" s="222"/>
      <c r="AQ87" s="71"/>
      <c r="AS87" s="82">
        <f>ROUND(AS88,2)</f>
        <v>0</v>
      </c>
      <c r="AT87" s="83">
        <f>ROUND(SUM(AV87:AW87),2)</f>
        <v>0</v>
      </c>
      <c r="AU87" s="84">
        <f>ROUND(AU88,5)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>ROUND(AZ88,2)</f>
        <v>0</v>
      </c>
      <c r="BA87" s="83">
        <f>ROUND(BA88,2)</f>
        <v>0</v>
      </c>
      <c r="BB87" s="83">
        <f>ROUND(BB88,2)</f>
        <v>0</v>
      </c>
      <c r="BC87" s="83">
        <f>ROUND(BC88,2)</f>
        <v>0</v>
      </c>
      <c r="BD87" s="85">
        <f>ROUND(BD88,2)</f>
        <v>0</v>
      </c>
      <c r="BS87" s="86" t="s">
        <v>76</v>
      </c>
      <c r="BT87" s="86" t="s">
        <v>77</v>
      </c>
      <c r="BV87" s="86" t="s">
        <v>78</v>
      </c>
      <c r="BW87" s="86" t="s">
        <v>79</v>
      </c>
      <c r="BX87" s="86" t="s">
        <v>80</v>
      </c>
    </row>
    <row r="88" spans="1:89" s="5" customFormat="1" ht="31.5" customHeight="1">
      <c r="A88" s="87" t="s">
        <v>81</v>
      </c>
      <c r="B88" s="88"/>
      <c r="C88" s="89"/>
      <c r="D88" s="216" t="s">
        <v>16</v>
      </c>
      <c r="E88" s="216"/>
      <c r="F88" s="216"/>
      <c r="G88" s="216"/>
      <c r="H88" s="216"/>
      <c r="I88" s="90"/>
      <c r="J88" s="216" t="s">
        <v>19</v>
      </c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4">
        <f>'HLA140919 - Obnova chodní...'!M29</f>
        <v>0</v>
      </c>
      <c r="AH88" s="215"/>
      <c r="AI88" s="215"/>
      <c r="AJ88" s="215"/>
      <c r="AK88" s="215"/>
      <c r="AL88" s="215"/>
      <c r="AM88" s="215"/>
      <c r="AN88" s="214">
        <f>SUM(AG88,AT88)</f>
        <v>0</v>
      </c>
      <c r="AO88" s="215"/>
      <c r="AP88" s="215"/>
      <c r="AQ88" s="91"/>
      <c r="AS88" s="92">
        <f>'HLA140919 - Obnova chodní...'!M27</f>
        <v>0</v>
      </c>
      <c r="AT88" s="93">
        <f>ROUND(SUM(AV88:AW88),2)</f>
        <v>0</v>
      </c>
      <c r="AU88" s="94">
        <f>'HLA140919 - Obnova chodní...'!W121</f>
        <v>0</v>
      </c>
      <c r="AV88" s="93">
        <f>'HLA140919 - Obnova chodní...'!M31</f>
        <v>0</v>
      </c>
      <c r="AW88" s="93">
        <f>'HLA140919 - Obnova chodní...'!M32</f>
        <v>0</v>
      </c>
      <c r="AX88" s="93">
        <f>'HLA140919 - Obnova chodní...'!M33</f>
        <v>0</v>
      </c>
      <c r="AY88" s="93">
        <f>'HLA140919 - Obnova chodní...'!M34</f>
        <v>0</v>
      </c>
      <c r="AZ88" s="93">
        <f>'HLA140919 - Obnova chodní...'!H31</f>
        <v>0</v>
      </c>
      <c r="BA88" s="93">
        <f>'HLA140919 - Obnova chodní...'!H32</f>
        <v>0</v>
      </c>
      <c r="BB88" s="93">
        <f>'HLA140919 - Obnova chodní...'!H33</f>
        <v>0</v>
      </c>
      <c r="BC88" s="93">
        <f>'HLA140919 - Obnova chodní...'!H34</f>
        <v>0</v>
      </c>
      <c r="BD88" s="95">
        <f>'HLA140919 - Obnova chodní...'!H35</f>
        <v>0</v>
      </c>
      <c r="BT88" s="96" t="s">
        <v>82</v>
      </c>
      <c r="BU88" s="96" t="s">
        <v>83</v>
      </c>
      <c r="BV88" s="96" t="s">
        <v>78</v>
      </c>
      <c r="BW88" s="96" t="s">
        <v>79</v>
      </c>
      <c r="BX88" s="96" t="s">
        <v>80</v>
      </c>
    </row>
    <row r="89" spans="1:89" ht="13.5">
      <c r="B89" s="23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4"/>
    </row>
    <row r="90" spans="1:89" s="1" customFormat="1" ht="30" customHeight="1">
      <c r="B90" s="35"/>
      <c r="C90" s="80" t="s">
        <v>84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22">
        <f>ROUND(SUM(AG91:AG94),2)</f>
        <v>0</v>
      </c>
      <c r="AH90" s="222"/>
      <c r="AI90" s="222"/>
      <c r="AJ90" s="222"/>
      <c r="AK90" s="222"/>
      <c r="AL90" s="222"/>
      <c r="AM90" s="222"/>
      <c r="AN90" s="222">
        <f>ROUND(SUM(AN91:AN94),2)</f>
        <v>0</v>
      </c>
      <c r="AO90" s="222"/>
      <c r="AP90" s="222"/>
      <c r="AQ90" s="37"/>
      <c r="AS90" s="76" t="s">
        <v>85</v>
      </c>
      <c r="AT90" s="77" t="s">
        <v>86</v>
      </c>
      <c r="AU90" s="77" t="s">
        <v>41</v>
      </c>
      <c r="AV90" s="78" t="s">
        <v>64</v>
      </c>
    </row>
    <row r="91" spans="1:89" s="1" customFormat="1" ht="19.899999999999999" customHeight="1">
      <c r="B91" s="35"/>
      <c r="C91" s="36"/>
      <c r="D91" s="97" t="s">
        <v>87</v>
      </c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17">
        <f>ROUND(AG87*AS91,2)</f>
        <v>0</v>
      </c>
      <c r="AH91" s="218"/>
      <c r="AI91" s="218"/>
      <c r="AJ91" s="218"/>
      <c r="AK91" s="218"/>
      <c r="AL91" s="218"/>
      <c r="AM91" s="218"/>
      <c r="AN91" s="218">
        <f>ROUND(AG91+AV91,2)</f>
        <v>0</v>
      </c>
      <c r="AO91" s="218"/>
      <c r="AP91" s="218"/>
      <c r="AQ91" s="37"/>
      <c r="AS91" s="98">
        <v>0</v>
      </c>
      <c r="AT91" s="99" t="s">
        <v>88</v>
      </c>
      <c r="AU91" s="99" t="s">
        <v>42</v>
      </c>
      <c r="AV91" s="100">
        <f>ROUND(IF(AU91="základná",AG91*L31,IF(AU91="znížená",AG91*L32,0)),2)</f>
        <v>0</v>
      </c>
      <c r="BV91" s="19" t="s">
        <v>89</v>
      </c>
      <c r="BY91" s="101">
        <f>IF(AU91="základná",AV91,0)</f>
        <v>0</v>
      </c>
      <c r="BZ91" s="101">
        <f>IF(AU91="znížená",AV91,0)</f>
        <v>0</v>
      </c>
      <c r="CA91" s="101">
        <v>0</v>
      </c>
      <c r="CB91" s="101">
        <v>0</v>
      </c>
      <c r="CC91" s="101">
        <v>0</v>
      </c>
      <c r="CD91" s="101">
        <f>IF(AU91="základná",AG91,0)</f>
        <v>0</v>
      </c>
      <c r="CE91" s="101">
        <f>IF(AU91="znížená",AG91,0)</f>
        <v>0</v>
      </c>
      <c r="CF91" s="101">
        <f>IF(AU91="zákl. prenesená",AG91,0)</f>
        <v>0</v>
      </c>
      <c r="CG91" s="101">
        <f>IF(AU91="zníž. prenesená",AG91,0)</f>
        <v>0</v>
      </c>
      <c r="CH91" s="101">
        <f>IF(AU91="nulová",AG91,0)</f>
        <v>0</v>
      </c>
      <c r="CI91" s="19">
        <f>IF(AU91="základná",1,IF(AU91="znížená",2,IF(AU91="zákl. prenesená",4,IF(AU91="zníž. prenesená",5,3))))</f>
        <v>1</v>
      </c>
      <c r="CJ91" s="19">
        <f>IF(AT91="stavebná časť",1,IF(8891="investičná časť",2,3))</f>
        <v>1</v>
      </c>
      <c r="CK91" s="19" t="str">
        <f>IF(D91="Vyplň vlastné","","x")</f>
        <v>x</v>
      </c>
    </row>
    <row r="92" spans="1:89" s="1" customFormat="1" ht="19.899999999999999" customHeight="1">
      <c r="B92" s="35"/>
      <c r="C92" s="36"/>
      <c r="D92" s="219" t="s">
        <v>90</v>
      </c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36"/>
      <c r="AD92" s="36"/>
      <c r="AE92" s="36"/>
      <c r="AF92" s="36"/>
      <c r="AG92" s="217">
        <f>AG87*AS92</f>
        <v>0</v>
      </c>
      <c r="AH92" s="218"/>
      <c r="AI92" s="218"/>
      <c r="AJ92" s="218"/>
      <c r="AK92" s="218"/>
      <c r="AL92" s="218"/>
      <c r="AM92" s="218"/>
      <c r="AN92" s="218">
        <f>AG92+AV92</f>
        <v>0</v>
      </c>
      <c r="AO92" s="218"/>
      <c r="AP92" s="218"/>
      <c r="AQ92" s="37"/>
      <c r="AS92" s="102">
        <v>0</v>
      </c>
      <c r="AT92" s="103" t="s">
        <v>88</v>
      </c>
      <c r="AU92" s="103" t="s">
        <v>42</v>
      </c>
      <c r="AV92" s="104">
        <f>ROUND(IF(AU92="nulová",0,IF(OR(AU92="základná",AU92="zákl. prenesená"),AG92*L31,AG92*L32)),2)</f>
        <v>0</v>
      </c>
      <c r="BV92" s="19" t="s">
        <v>91</v>
      </c>
      <c r="BY92" s="101">
        <f>IF(AU92="základná",AV92,0)</f>
        <v>0</v>
      </c>
      <c r="BZ92" s="101">
        <f>IF(AU92="znížená",AV92,0)</f>
        <v>0</v>
      </c>
      <c r="CA92" s="101">
        <f>IF(AU92="zákl. prenesená",AV92,0)</f>
        <v>0</v>
      </c>
      <c r="CB92" s="101">
        <f>IF(AU92="zníž. prenesená",AV92,0)</f>
        <v>0</v>
      </c>
      <c r="CC92" s="101">
        <f>IF(AU92="nulová",AV92,0)</f>
        <v>0</v>
      </c>
      <c r="CD92" s="101">
        <f>IF(AU92="základná",AG92,0)</f>
        <v>0</v>
      </c>
      <c r="CE92" s="101">
        <f>IF(AU92="znížená",AG92,0)</f>
        <v>0</v>
      </c>
      <c r="CF92" s="101">
        <f>IF(AU92="zákl. prenesená",AG92,0)</f>
        <v>0</v>
      </c>
      <c r="CG92" s="101">
        <f>IF(AU92="zníž. prenesená",AG92,0)</f>
        <v>0</v>
      </c>
      <c r="CH92" s="101">
        <f>IF(AU92="nulová",AG92,0)</f>
        <v>0</v>
      </c>
      <c r="CI92" s="19">
        <f>IF(AU92="základná",1,IF(AU92="znížená",2,IF(AU92="zákl. prenesená",4,IF(AU92="zníž. prenesená",5,3))))</f>
        <v>1</v>
      </c>
      <c r="CJ92" s="19">
        <f>IF(AT92="stavebná časť",1,IF(8892="investičná časť",2,3))</f>
        <v>1</v>
      </c>
      <c r="CK92" s="19" t="str">
        <f>IF(D92="Vyplň vlastné","","x")</f>
        <v/>
      </c>
    </row>
    <row r="93" spans="1:89" s="1" customFormat="1" ht="19.899999999999999" customHeight="1">
      <c r="B93" s="35"/>
      <c r="C93" s="36"/>
      <c r="D93" s="219" t="s">
        <v>90</v>
      </c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36"/>
      <c r="AD93" s="36"/>
      <c r="AE93" s="36"/>
      <c r="AF93" s="36"/>
      <c r="AG93" s="217">
        <f>AG87*AS93</f>
        <v>0</v>
      </c>
      <c r="AH93" s="218"/>
      <c r="AI93" s="218"/>
      <c r="AJ93" s="218"/>
      <c r="AK93" s="218"/>
      <c r="AL93" s="218"/>
      <c r="AM93" s="218"/>
      <c r="AN93" s="218">
        <f>AG93+AV93</f>
        <v>0</v>
      </c>
      <c r="AO93" s="218"/>
      <c r="AP93" s="218"/>
      <c r="AQ93" s="37"/>
      <c r="AS93" s="102">
        <v>0</v>
      </c>
      <c r="AT93" s="103" t="s">
        <v>88</v>
      </c>
      <c r="AU93" s="103" t="s">
        <v>42</v>
      </c>
      <c r="AV93" s="104">
        <f>ROUND(IF(AU93="nulová",0,IF(OR(AU93="základná",AU93="zákl. prenesená"),AG93*L31,AG93*L32)),2)</f>
        <v>0</v>
      </c>
      <c r="BV93" s="19" t="s">
        <v>91</v>
      </c>
      <c r="BY93" s="101">
        <f>IF(AU93="základná",AV93,0)</f>
        <v>0</v>
      </c>
      <c r="BZ93" s="101">
        <f>IF(AU93="znížená",AV93,0)</f>
        <v>0</v>
      </c>
      <c r="CA93" s="101">
        <f>IF(AU93="zákl. prenesená",AV93,0)</f>
        <v>0</v>
      </c>
      <c r="CB93" s="101">
        <f>IF(AU93="zníž. prenesená",AV93,0)</f>
        <v>0</v>
      </c>
      <c r="CC93" s="101">
        <f>IF(AU93="nulová",AV93,0)</f>
        <v>0</v>
      </c>
      <c r="CD93" s="101">
        <f>IF(AU93="základná",AG93,0)</f>
        <v>0</v>
      </c>
      <c r="CE93" s="101">
        <f>IF(AU93="znížená",AG93,0)</f>
        <v>0</v>
      </c>
      <c r="CF93" s="101">
        <f>IF(AU93="zákl. prenesená",AG93,0)</f>
        <v>0</v>
      </c>
      <c r="CG93" s="101">
        <f>IF(AU93="zníž. prenesená",AG93,0)</f>
        <v>0</v>
      </c>
      <c r="CH93" s="101">
        <f>IF(AU93="nulová",AG93,0)</f>
        <v>0</v>
      </c>
      <c r="CI93" s="19">
        <f>IF(AU93="základná",1,IF(AU93="znížená",2,IF(AU93="zákl. prenesená",4,IF(AU93="zníž. prenesená",5,3))))</f>
        <v>1</v>
      </c>
      <c r="CJ93" s="19">
        <f>IF(AT93="stavebná časť",1,IF(8893="investičná časť",2,3))</f>
        <v>1</v>
      </c>
      <c r="CK93" s="19" t="str">
        <f>IF(D93="Vyplň vlastné","","x")</f>
        <v/>
      </c>
    </row>
    <row r="94" spans="1:89" s="1" customFormat="1" ht="19.899999999999999" customHeight="1">
      <c r="B94" s="35"/>
      <c r="C94" s="36"/>
      <c r="D94" s="219" t="s">
        <v>90</v>
      </c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36"/>
      <c r="AD94" s="36"/>
      <c r="AE94" s="36"/>
      <c r="AF94" s="36"/>
      <c r="AG94" s="217">
        <f>AG87*AS94</f>
        <v>0</v>
      </c>
      <c r="AH94" s="218"/>
      <c r="AI94" s="218"/>
      <c r="AJ94" s="218"/>
      <c r="AK94" s="218"/>
      <c r="AL94" s="218"/>
      <c r="AM94" s="218"/>
      <c r="AN94" s="218">
        <f>AG94+AV94</f>
        <v>0</v>
      </c>
      <c r="AO94" s="218"/>
      <c r="AP94" s="218"/>
      <c r="AQ94" s="37"/>
      <c r="AS94" s="105">
        <v>0</v>
      </c>
      <c r="AT94" s="106" t="s">
        <v>88</v>
      </c>
      <c r="AU94" s="106" t="s">
        <v>42</v>
      </c>
      <c r="AV94" s="107">
        <f>ROUND(IF(AU94="nulová",0,IF(OR(AU94="základná",AU94="zákl. prenesená"),AG94*L31,AG94*L32)),2)</f>
        <v>0</v>
      </c>
      <c r="BV94" s="19" t="s">
        <v>91</v>
      </c>
      <c r="BY94" s="101">
        <f>IF(AU94="základná",AV94,0)</f>
        <v>0</v>
      </c>
      <c r="BZ94" s="101">
        <f>IF(AU94="znížená",AV94,0)</f>
        <v>0</v>
      </c>
      <c r="CA94" s="101">
        <f>IF(AU94="zákl. prenesená",AV94,0)</f>
        <v>0</v>
      </c>
      <c r="CB94" s="101">
        <f>IF(AU94="zníž. prenesená",AV94,0)</f>
        <v>0</v>
      </c>
      <c r="CC94" s="101">
        <f>IF(AU94="nulová",AV94,0)</f>
        <v>0</v>
      </c>
      <c r="CD94" s="101">
        <f>IF(AU94="základná",AG94,0)</f>
        <v>0</v>
      </c>
      <c r="CE94" s="101">
        <f>IF(AU94="znížená",AG94,0)</f>
        <v>0</v>
      </c>
      <c r="CF94" s="101">
        <f>IF(AU94="zákl. prenesená",AG94,0)</f>
        <v>0</v>
      </c>
      <c r="CG94" s="101">
        <f>IF(AU94="zníž. prenesená",AG94,0)</f>
        <v>0</v>
      </c>
      <c r="CH94" s="101">
        <f>IF(AU94="nulová",AG94,0)</f>
        <v>0</v>
      </c>
      <c r="CI94" s="19">
        <f>IF(AU94="základná",1,IF(AU94="znížená",2,IF(AU94="zákl. prenesená",4,IF(AU94="zníž. prenesená",5,3))))</f>
        <v>1</v>
      </c>
      <c r="CJ94" s="19">
        <f>IF(AT94="stavebná časť",1,IF(8894="investičná časť",2,3))</f>
        <v>1</v>
      </c>
      <c r="CK94" s="19" t="str">
        <f>IF(D94="Vyplň vlastné","","x")</f>
        <v/>
      </c>
    </row>
    <row r="95" spans="1:89" s="1" customFormat="1" ht="10.9" customHeight="1"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7"/>
    </row>
    <row r="96" spans="1:89" s="1" customFormat="1" ht="30" customHeight="1">
      <c r="B96" s="35"/>
      <c r="C96" s="108" t="s">
        <v>92</v>
      </c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223">
        <f>ROUND(AG87+AG90,2)</f>
        <v>0</v>
      </c>
      <c r="AH96" s="223"/>
      <c r="AI96" s="223"/>
      <c r="AJ96" s="223"/>
      <c r="AK96" s="223"/>
      <c r="AL96" s="223"/>
      <c r="AM96" s="223"/>
      <c r="AN96" s="223">
        <f>AN87+AN90</f>
        <v>0</v>
      </c>
      <c r="AO96" s="223"/>
      <c r="AP96" s="223"/>
      <c r="AQ96" s="37"/>
    </row>
    <row r="97" spans="2:43" s="1" customFormat="1" ht="6.95" customHeight="1"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1"/>
    </row>
  </sheetData>
  <mergeCells count="58">
    <mergeCell ref="AG90:AM90"/>
    <mergeCell ref="AN90:AP90"/>
    <mergeCell ref="AG96:AM96"/>
    <mergeCell ref="AN96:AP96"/>
    <mergeCell ref="AR2:BE2"/>
    <mergeCell ref="D93:AB93"/>
    <mergeCell ref="AG93:AM93"/>
    <mergeCell ref="AN93:AP93"/>
    <mergeCell ref="D94:AB94"/>
    <mergeCell ref="AG94:AM94"/>
    <mergeCell ref="AN94:AP94"/>
    <mergeCell ref="AG91:AM91"/>
    <mergeCell ref="AN91:AP91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1:AU95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 xr:uid="{00000000-0002-0000-0000-000001000000}">
      <formula1>"stavebná časť, technologická časť, investičná časť"</formula1>
    </dataValidation>
  </dataValidation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8" location="'HLA140919 - Obnova chodní...'!C2" display="/" xr:uid="{00000000-0004-0000-0000-000002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60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2"/>
      <c r="C1" s="12"/>
      <c r="D1" s="13" t="s">
        <v>1</v>
      </c>
      <c r="E1" s="12"/>
      <c r="F1" s="14" t="s">
        <v>93</v>
      </c>
      <c r="G1" s="14"/>
      <c r="H1" s="267" t="s">
        <v>94</v>
      </c>
      <c r="I1" s="267"/>
      <c r="J1" s="267"/>
      <c r="K1" s="267"/>
      <c r="L1" s="14" t="s">
        <v>95</v>
      </c>
      <c r="M1" s="12"/>
      <c r="N1" s="12"/>
      <c r="O1" s="13" t="s">
        <v>96</v>
      </c>
      <c r="P1" s="12"/>
      <c r="Q1" s="12"/>
      <c r="R1" s="12"/>
      <c r="S1" s="14" t="s">
        <v>97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1" t="s">
        <v>7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S2" s="224" t="s">
        <v>8</v>
      </c>
      <c r="T2" s="225"/>
      <c r="U2" s="225"/>
      <c r="V2" s="225"/>
      <c r="W2" s="225"/>
      <c r="X2" s="225"/>
      <c r="Y2" s="225"/>
      <c r="Z2" s="225"/>
      <c r="AA2" s="225"/>
      <c r="AB2" s="225"/>
      <c r="AC2" s="225"/>
      <c r="AT2" s="19" t="s">
        <v>79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77</v>
      </c>
    </row>
    <row r="4" spans="1:66" ht="36.950000000000003" customHeight="1">
      <c r="B4" s="23"/>
      <c r="C4" s="183" t="s">
        <v>98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24"/>
      <c r="T4" s="18" t="s">
        <v>12</v>
      </c>
      <c r="AT4" s="19" t="s">
        <v>6</v>
      </c>
    </row>
    <row r="5" spans="1:66" ht="6.95" customHeight="1">
      <c r="B5" s="23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4"/>
    </row>
    <row r="6" spans="1:66" s="1" customFormat="1" ht="32.85" customHeight="1">
      <c r="B6" s="35"/>
      <c r="C6" s="36"/>
      <c r="D6" s="29" t="s">
        <v>18</v>
      </c>
      <c r="E6" s="36"/>
      <c r="F6" s="189" t="s">
        <v>19</v>
      </c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36"/>
      <c r="R6" s="37"/>
    </row>
    <row r="7" spans="1:66" s="1" customFormat="1" ht="14.45" customHeight="1">
      <c r="B7" s="35"/>
      <c r="C7" s="36"/>
      <c r="D7" s="30" t="s">
        <v>20</v>
      </c>
      <c r="E7" s="36"/>
      <c r="F7" s="28" t="s">
        <v>5</v>
      </c>
      <c r="G7" s="36"/>
      <c r="H7" s="36"/>
      <c r="I7" s="36"/>
      <c r="J7" s="36"/>
      <c r="K7" s="36"/>
      <c r="L7" s="36"/>
      <c r="M7" s="30" t="s">
        <v>21</v>
      </c>
      <c r="N7" s="36"/>
      <c r="O7" s="28" t="s">
        <v>5</v>
      </c>
      <c r="P7" s="36"/>
      <c r="Q7" s="36"/>
      <c r="R7" s="37"/>
    </row>
    <row r="8" spans="1:66" s="1" customFormat="1" ht="14.45" customHeight="1">
      <c r="B8" s="35"/>
      <c r="C8" s="36"/>
      <c r="D8" s="30" t="s">
        <v>22</v>
      </c>
      <c r="E8" s="36"/>
      <c r="F8" s="28" t="s">
        <v>23</v>
      </c>
      <c r="G8" s="36"/>
      <c r="H8" s="36"/>
      <c r="I8" s="36"/>
      <c r="J8" s="36"/>
      <c r="K8" s="36"/>
      <c r="L8" s="36"/>
      <c r="M8" s="30" t="s">
        <v>24</v>
      </c>
      <c r="N8" s="36"/>
      <c r="O8" s="227" t="str">
        <f>'Rekapitulácia stavby'!AN8</f>
        <v>14. 9. 2019</v>
      </c>
      <c r="P8" s="228"/>
      <c r="Q8" s="36"/>
      <c r="R8" s="37"/>
    </row>
    <row r="9" spans="1:66" s="1" customFormat="1" ht="10.9" customHeight="1"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  <row r="10" spans="1:66" s="1" customFormat="1" ht="14.45" customHeight="1">
      <c r="B10" s="35"/>
      <c r="C10" s="36"/>
      <c r="D10" s="30" t="s">
        <v>26</v>
      </c>
      <c r="E10" s="36"/>
      <c r="F10" s="36"/>
      <c r="G10" s="36"/>
      <c r="H10" s="36"/>
      <c r="I10" s="36"/>
      <c r="J10" s="36"/>
      <c r="K10" s="36"/>
      <c r="L10" s="36"/>
      <c r="M10" s="30" t="s">
        <v>27</v>
      </c>
      <c r="N10" s="36"/>
      <c r="O10" s="187" t="s">
        <v>5</v>
      </c>
      <c r="P10" s="187"/>
      <c r="Q10" s="36"/>
      <c r="R10" s="37"/>
    </row>
    <row r="11" spans="1:66" s="1" customFormat="1" ht="18" customHeight="1">
      <c r="B11" s="35"/>
      <c r="C11" s="36"/>
      <c r="D11" s="36"/>
      <c r="E11" s="28" t="s">
        <v>28</v>
      </c>
      <c r="F11" s="36"/>
      <c r="G11" s="36"/>
      <c r="H11" s="36"/>
      <c r="I11" s="36"/>
      <c r="J11" s="36"/>
      <c r="K11" s="36"/>
      <c r="L11" s="36"/>
      <c r="M11" s="30" t="s">
        <v>29</v>
      </c>
      <c r="N11" s="36"/>
      <c r="O11" s="187" t="s">
        <v>5</v>
      </c>
      <c r="P11" s="187"/>
      <c r="Q11" s="36"/>
      <c r="R11" s="37"/>
    </row>
    <row r="12" spans="1:66" s="1" customFormat="1" ht="6.95" customHeight="1"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</row>
    <row r="13" spans="1:66" s="1" customFormat="1" ht="14.45" customHeight="1">
      <c r="B13" s="35"/>
      <c r="C13" s="36"/>
      <c r="D13" s="30" t="s">
        <v>30</v>
      </c>
      <c r="E13" s="36"/>
      <c r="F13" s="36"/>
      <c r="G13" s="36"/>
      <c r="H13" s="36"/>
      <c r="I13" s="36"/>
      <c r="J13" s="36"/>
      <c r="K13" s="36"/>
      <c r="L13" s="36"/>
      <c r="M13" s="30" t="s">
        <v>27</v>
      </c>
      <c r="N13" s="36"/>
      <c r="O13" s="229" t="str">
        <f>IF('Rekapitulácia stavby'!AN13="","",'Rekapitulácia stavby'!AN13)</f>
        <v>Vyplň údaj</v>
      </c>
      <c r="P13" s="187"/>
      <c r="Q13" s="36"/>
      <c r="R13" s="37"/>
    </row>
    <row r="14" spans="1:66" s="1" customFormat="1" ht="18" customHeight="1">
      <c r="B14" s="35"/>
      <c r="C14" s="36"/>
      <c r="D14" s="36"/>
      <c r="E14" s="229" t="str">
        <f>IF('Rekapitulácia stavby'!E14="","",'Rekapitulácia stavby'!E14)</f>
        <v>Vyplň údaj</v>
      </c>
      <c r="F14" s="230"/>
      <c r="G14" s="230"/>
      <c r="H14" s="230"/>
      <c r="I14" s="230"/>
      <c r="J14" s="230"/>
      <c r="K14" s="230"/>
      <c r="L14" s="230"/>
      <c r="M14" s="30" t="s">
        <v>29</v>
      </c>
      <c r="N14" s="36"/>
      <c r="O14" s="229" t="str">
        <f>IF('Rekapitulácia stavby'!AN14="","",'Rekapitulácia stavby'!AN14)</f>
        <v>Vyplň údaj</v>
      </c>
      <c r="P14" s="187"/>
      <c r="Q14" s="36"/>
      <c r="R14" s="37"/>
    </row>
    <row r="15" spans="1:66" s="1" customFormat="1" ht="6.95" customHeight="1"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7"/>
    </row>
    <row r="16" spans="1:66" s="1" customFormat="1" ht="14.45" customHeight="1">
      <c r="B16" s="35"/>
      <c r="C16" s="36"/>
      <c r="D16" s="30" t="s">
        <v>32</v>
      </c>
      <c r="E16" s="36"/>
      <c r="F16" s="36"/>
      <c r="G16" s="36"/>
      <c r="H16" s="36"/>
      <c r="I16" s="36"/>
      <c r="J16" s="36"/>
      <c r="K16" s="36"/>
      <c r="L16" s="36"/>
      <c r="M16" s="30" t="s">
        <v>27</v>
      </c>
      <c r="N16" s="36"/>
      <c r="O16" s="187" t="s">
        <v>5</v>
      </c>
      <c r="P16" s="187"/>
      <c r="Q16" s="36"/>
      <c r="R16" s="37"/>
    </row>
    <row r="17" spans="2:18" s="1" customFormat="1" ht="18" customHeight="1">
      <c r="B17" s="35"/>
      <c r="C17" s="36"/>
      <c r="D17" s="36"/>
      <c r="E17" s="28" t="s">
        <v>33</v>
      </c>
      <c r="F17" s="36"/>
      <c r="G17" s="36"/>
      <c r="H17" s="36"/>
      <c r="I17" s="36"/>
      <c r="J17" s="36"/>
      <c r="K17" s="36"/>
      <c r="L17" s="36"/>
      <c r="M17" s="30" t="s">
        <v>29</v>
      </c>
      <c r="N17" s="36"/>
      <c r="O17" s="187" t="s">
        <v>5</v>
      </c>
      <c r="P17" s="187"/>
      <c r="Q17" s="36"/>
      <c r="R17" s="37"/>
    </row>
    <row r="18" spans="2:18" s="1" customFormat="1" ht="6.95" customHeight="1"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7"/>
    </row>
    <row r="19" spans="2:18" s="1" customFormat="1" ht="14.45" customHeight="1">
      <c r="B19" s="35"/>
      <c r="C19" s="36"/>
      <c r="D19" s="30" t="s">
        <v>35</v>
      </c>
      <c r="E19" s="36"/>
      <c r="F19" s="36"/>
      <c r="G19" s="36"/>
      <c r="H19" s="36"/>
      <c r="I19" s="36"/>
      <c r="J19" s="36"/>
      <c r="K19" s="36"/>
      <c r="L19" s="36"/>
      <c r="M19" s="30" t="s">
        <v>27</v>
      </c>
      <c r="N19" s="36"/>
      <c r="O19" s="187" t="str">
        <f>IF('Rekapitulácia stavby'!AN19="","",'Rekapitulácia stavby'!AN19)</f>
        <v/>
      </c>
      <c r="P19" s="187"/>
      <c r="Q19" s="36"/>
      <c r="R19" s="37"/>
    </row>
    <row r="20" spans="2:18" s="1" customFormat="1" ht="18" customHeight="1">
      <c r="B20" s="35"/>
      <c r="C20" s="36"/>
      <c r="D20" s="36"/>
      <c r="E20" s="28" t="str">
        <f>IF('Rekapitulácia stavby'!E20="","",'Rekapitulácia stavby'!E20)</f>
        <v xml:space="preserve"> </v>
      </c>
      <c r="F20" s="36"/>
      <c r="G20" s="36"/>
      <c r="H20" s="36"/>
      <c r="I20" s="36"/>
      <c r="J20" s="36"/>
      <c r="K20" s="36"/>
      <c r="L20" s="36"/>
      <c r="M20" s="30" t="s">
        <v>29</v>
      </c>
      <c r="N20" s="36"/>
      <c r="O20" s="187" t="str">
        <f>IF('Rekapitulácia stavby'!AN20="","",'Rekapitulácia stavby'!AN20)</f>
        <v/>
      </c>
      <c r="P20" s="187"/>
      <c r="Q20" s="36"/>
      <c r="R20" s="37"/>
    </row>
    <row r="21" spans="2:18" s="1" customFormat="1" ht="6.95" customHeight="1"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</row>
    <row r="22" spans="2:18" s="1" customFormat="1" ht="14.45" customHeight="1">
      <c r="B22" s="35"/>
      <c r="C22" s="36"/>
      <c r="D22" s="30" t="s">
        <v>37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6.5" customHeight="1">
      <c r="B23" s="35"/>
      <c r="C23" s="36"/>
      <c r="D23" s="36"/>
      <c r="E23" s="192" t="s">
        <v>5</v>
      </c>
      <c r="F23" s="192"/>
      <c r="G23" s="192"/>
      <c r="H23" s="192"/>
      <c r="I23" s="192"/>
      <c r="J23" s="192"/>
      <c r="K23" s="192"/>
      <c r="L23" s="192"/>
      <c r="M23" s="36"/>
      <c r="N23" s="36"/>
      <c r="O23" s="36"/>
      <c r="P23" s="36"/>
      <c r="Q23" s="36"/>
      <c r="R23" s="37"/>
    </row>
    <row r="24" spans="2:18" s="1" customFormat="1" ht="6.95" customHeight="1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36"/>
      <c r="R25" s="37"/>
    </row>
    <row r="26" spans="2:18" s="1" customFormat="1" ht="14.45" customHeight="1">
      <c r="B26" s="35"/>
      <c r="C26" s="36"/>
      <c r="D26" s="111" t="s">
        <v>99</v>
      </c>
      <c r="E26" s="36"/>
      <c r="F26" s="36"/>
      <c r="G26" s="36"/>
      <c r="H26" s="36"/>
      <c r="I26" s="36"/>
      <c r="J26" s="36"/>
      <c r="K26" s="36"/>
      <c r="L26" s="36"/>
      <c r="M26" s="193">
        <f>N87</f>
        <v>0</v>
      </c>
      <c r="N26" s="193"/>
      <c r="O26" s="193"/>
      <c r="P26" s="193"/>
      <c r="Q26" s="36"/>
      <c r="R26" s="37"/>
    </row>
    <row r="27" spans="2:18" s="1" customFormat="1" ht="14.45" customHeight="1">
      <c r="B27" s="35"/>
      <c r="C27" s="36"/>
      <c r="D27" s="34" t="s">
        <v>87</v>
      </c>
      <c r="E27" s="36"/>
      <c r="F27" s="36"/>
      <c r="G27" s="36"/>
      <c r="H27" s="36"/>
      <c r="I27" s="36"/>
      <c r="J27" s="36"/>
      <c r="K27" s="36"/>
      <c r="L27" s="36"/>
      <c r="M27" s="193">
        <f>N97</f>
        <v>0</v>
      </c>
      <c r="N27" s="193"/>
      <c r="O27" s="193"/>
      <c r="P27" s="193"/>
      <c r="Q27" s="36"/>
      <c r="R27" s="37"/>
    </row>
    <row r="28" spans="2:18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</row>
    <row r="29" spans="2:18" s="1" customFormat="1" ht="25.35" customHeight="1">
      <c r="B29" s="35"/>
      <c r="C29" s="36"/>
      <c r="D29" s="112" t="s">
        <v>40</v>
      </c>
      <c r="E29" s="36"/>
      <c r="F29" s="36"/>
      <c r="G29" s="36"/>
      <c r="H29" s="36"/>
      <c r="I29" s="36"/>
      <c r="J29" s="36"/>
      <c r="K29" s="36"/>
      <c r="L29" s="36"/>
      <c r="M29" s="231">
        <f>ROUND(M26+M27,2)</f>
        <v>0</v>
      </c>
      <c r="N29" s="226"/>
      <c r="O29" s="226"/>
      <c r="P29" s="226"/>
      <c r="Q29" s="36"/>
      <c r="R29" s="37"/>
    </row>
    <row r="30" spans="2:18" s="1" customFormat="1" ht="6.95" customHeight="1">
      <c r="B30" s="35"/>
      <c r="C30" s="36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36"/>
      <c r="R30" s="37"/>
    </row>
    <row r="31" spans="2:18" s="1" customFormat="1" ht="14.45" customHeight="1">
      <c r="B31" s="35"/>
      <c r="C31" s="36"/>
      <c r="D31" s="42" t="s">
        <v>41</v>
      </c>
      <c r="E31" s="42" t="s">
        <v>42</v>
      </c>
      <c r="F31" s="43">
        <v>0.2</v>
      </c>
      <c r="G31" s="113" t="s">
        <v>43</v>
      </c>
      <c r="H31" s="232">
        <f>ROUND((((SUM(BE97:BE104)+SUM(BE121:BE153))+SUM(BE155:BE159))),2)</f>
        <v>0</v>
      </c>
      <c r="I31" s="226"/>
      <c r="J31" s="226"/>
      <c r="K31" s="36"/>
      <c r="L31" s="36"/>
      <c r="M31" s="232">
        <f>ROUND(((ROUND((SUM(BE97:BE104)+SUM(BE121:BE153)), 2)*F31)+SUM(BE155:BE159)*F31),2)</f>
        <v>0</v>
      </c>
      <c r="N31" s="226"/>
      <c r="O31" s="226"/>
      <c r="P31" s="226"/>
      <c r="Q31" s="36"/>
      <c r="R31" s="37"/>
    </row>
    <row r="32" spans="2:18" s="1" customFormat="1" ht="14.45" customHeight="1">
      <c r="B32" s="35"/>
      <c r="C32" s="36"/>
      <c r="D32" s="36"/>
      <c r="E32" s="42" t="s">
        <v>44</v>
      </c>
      <c r="F32" s="43">
        <v>0.2</v>
      </c>
      <c r="G32" s="113" t="s">
        <v>43</v>
      </c>
      <c r="H32" s="232">
        <f>ROUND((((SUM(BF97:BF104)+SUM(BF121:BF153))+SUM(BF155:BF159))),2)</f>
        <v>0</v>
      </c>
      <c r="I32" s="226"/>
      <c r="J32" s="226"/>
      <c r="K32" s="36"/>
      <c r="L32" s="36"/>
      <c r="M32" s="232">
        <f>ROUND(((ROUND((SUM(BF97:BF104)+SUM(BF121:BF153)), 2)*F32)+SUM(BF155:BF159)*F32),2)</f>
        <v>0</v>
      </c>
      <c r="N32" s="226"/>
      <c r="O32" s="226"/>
      <c r="P32" s="226"/>
      <c r="Q32" s="36"/>
      <c r="R32" s="37"/>
    </row>
    <row r="33" spans="2:18" s="1" customFormat="1" ht="14.45" hidden="1" customHeight="1">
      <c r="B33" s="35"/>
      <c r="C33" s="36"/>
      <c r="D33" s="36"/>
      <c r="E33" s="42" t="s">
        <v>45</v>
      </c>
      <c r="F33" s="43">
        <v>0.2</v>
      </c>
      <c r="G33" s="113" t="s">
        <v>43</v>
      </c>
      <c r="H33" s="232">
        <f>ROUND((((SUM(BG97:BG104)+SUM(BG121:BG153))+SUM(BG155:BG159))),2)</f>
        <v>0</v>
      </c>
      <c r="I33" s="226"/>
      <c r="J33" s="226"/>
      <c r="K33" s="36"/>
      <c r="L33" s="36"/>
      <c r="M33" s="232">
        <v>0</v>
      </c>
      <c r="N33" s="226"/>
      <c r="O33" s="226"/>
      <c r="P33" s="226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46</v>
      </c>
      <c r="F34" s="43">
        <v>0.2</v>
      </c>
      <c r="G34" s="113" t="s">
        <v>43</v>
      </c>
      <c r="H34" s="232">
        <f>ROUND((((SUM(BH97:BH104)+SUM(BH121:BH153))+SUM(BH155:BH159))),2)</f>
        <v>0</v>
      </c>
      <c r="I34" s="226"/>
      <c r="J34" s="226"/>
      <c r="K34" s="36"/>
      <c r="L34" s="36"/>
      <c r="M34" s="232">
        <v>0</v>
      </c>
      <c r="N34" s="226"/>
      <c r="O34" s="226"/>
      <c r="P34" s="226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47</v>
      </c>
      <c r="F35" s="43">
        <v>0</v>
      </c>
      <c r="G35" s="113" t="s">
        <v>43</v>
      </c>
      <c r="H35" s="232">
        <f>ROUND((((SUM(BI97:BI104)+SUM(BI121:BI153))+SUM(BI155:BI159))),2)</f>
        <v>0</v>
      </c>
      <c r="I35" s="226"/>
      <c r="J35" s="226"/>
      <c r="K35" s="36"/>
      <c r="L35" s="36"/>
      <c r="M35" s="232">
        <v>0</v>
      </c>
      <c r="N35" s="226"/>
      <c r="O35" s="226"/>
      <c r="P35" s="226"/>
      <c r="Q35" s="36"/>
      <c r="R35" s="37"/>
    </row>
    <row r="36" spans="2:18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7"/>
    </row>
    <row r="37" spans="2:18" s="1" customFormat="1" ht="25.35" customHeight="1">
      <c r="B37" s="35"/>
      <c r="C37" s="109"/>
      <c r="D37" s="114" t="s">
        <v>48</v>
      </c>
      <c r="E37" s="75"/>
      <c r="F37" s="75"/>
      <c r="G37" s="115" t="s">
        <v>49</v>
      </c>
      <c r="H37" s="116" t="s">
        <v>50</v>
      </c>
      <c r="I37" s="75"/>
      <c r="J37" s="75"/>
      <c r="K37" s="75"/>
      <c r="L37" s="233">
        <f>SUM(M29:M35)</f>
        <v>0</v>
      </c>
      <c r="M37" s="233"/>
      <c r="N37" s="233"/>
      <c r="O37" s="233"/>
      <c r="P37" s="234"/>
      <c r="Q37" s="109"/>
      <c r="R37" s="37"/>
    </row>
    <row r="38" spans="2:18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ht="13.5">
      <c r="B40" s="23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4"/>
    </row>
    <row r="41" spans="2:18" ht="13.5">
      <c r="B41" s="2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4"/>
    </row>
    <row r="42" spans="2:18" ht="13.5">
      <c r="B42" s="23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4"/>
    </row>
    <row r="43" spans="2:18" ht="13.5">
      <c r="B43" s="23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4"/>
    </row>
    <row r="44" spans="2:18" ht="13.5">
      <c r="B44" s="23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4"/>
    </row>
    <row r="45" spans="2:18" ht="13.5">
      <c r="B45" s="23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4"/>
    </row>
    <row r="46" spans="2:18" ht="13.5">
      <c r="B46" s="2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4"/>
    </row>
    <row r="47" spans="2:18" ht="13.5">
      <c r="B47" s="23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4"/>
    </row>
    <row r="48" spans="2:18" ht="13.5">
      <c r="B48" s="23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4"/>
    </row>
    <row r="49" spans="2:18" ht="13.5">
      <c r="B49" s="23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4"/>
    </row>
    <row r="50" spans="2:18" s="1" customFormat="1">
      <c r="B50" s="35"/>
      <c r="C50" s="36"/>
      <c r="D50" s="50" t="s">
        <v>51</v>
      </c>
      <c r="E50" s="51"/>
      <c r="F50" s="51"/>
      <c r="G50" s="51"/>
      <c r="H50" s="52"/>
      <c r="I50" s="36"/>
      <c r="J50" s="50" t="s">
        <v>52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3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4"/>
    </row>
    <row r="52" spans="2:18" ht="13.5">
      <c r="B52" s="23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4"/>
    </row>
    <row r="53" spans="2:18" ht="13.5">
      <c r="B53" s="23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4"/>
    </row>
    <row r="54" spans="2:18" ht="13.5">
      <c r="B54" s="23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4"/>
    </row>
    <row r="55" spans="2:18" ht="13.5">
      <c r="B55" s="23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4"/>
    </row>
    <row r="56" spans="2:18" ht="13.5">
      <c r="B56" s="23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4"/>
    </row>
    <row r="57" spans="2:18" ht="13.5">
      <c r="B57" s="23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4"/>
    </row>
    <row r="58" spans="2:18" ht="13.5">
      <c r="B58" s="23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4"/>
    </row>
    <row r="59" spans="2:18" s="1" customFormat="1">
      <c r="B59" s="35"/>
      <c r="C59" s="36"/>
      <c r="D59" s="55" t="s">
        <v>53</v>
      </c>
      <c r="E59" s="56"/>
      <c r="F59" s="56"/>
      <c r="G59" s="57" t="s">
        <v>54</v>
      </c>
      <c r="H59" s="58"/>
      <c r="I59" s="36"/>
      <c r="J59" s="55" t="s">
        <v>53</v>
      </c>
      <c r="K59" s="56"/>
      <c r="L59" s="56"/>
      <c r="M59" s="56"/>
      <c r="N59" s="57" t="s">
        <v>54</v>
      </c>
      <c r="O59" s="56"/>
      <c r="P59" s="58"/>
      <c r="Q59" s="36"/>
      <c r="R59" s="37"/>
    </row>
    <row r="60" spans="2:18" ht="13.5">
      <c r="B60" s="23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4"/>
    </row>
    <row r="61" spans="2:18" s="1" customFormat="1">
      <c r="B61" s="35"/>
      <c r="C61" s="36"/>
      <c r="D61" s="50" t="s">
        <v>55</v>
      </c>
      <c r="E61" s="51"/>
      <c r="F61" s="51"/>
      <c r="G61" s="51"/>
      <c r="H61" s="52"/>
      <c r="I61" s="36"/>
      <c r="J61" s="50" t="s">
        <v>56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3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4"/>
    </row>
    <row r="63" spans="2:18" ht="13.5">
      <c r="B63" s="23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4"/>
    </row>
    <row r="64" spans="2:18" ht="13.5">
      <c r="B64" s="23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4"/>
    </row>
    <row r="65" spans="2:18" ht="13.5">
      <c r="B65" s="23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4"/>
    </row>
    <row r="66" spans="2:18" ht="13.5">
      <c r="B66" s="23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4"/>
    </row>
    <row r="67" spans="2:18" ht="13.5">
      <c r="B67" s="23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4"/>
    </row>
    <row r="68" spans="2:18" ht="13.5">
      <c r="B68" s="23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4"/>
    </row>
    <row r="69" spans="2:18" ht="13.5">
      <c r="B69" s="23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4"/>
    </row>
    <row r="70" spans="2:18" s="1" customFormat="1">
      <c r="B70" s="35"/>
      <c r="C70" s="36"/>
      <c r="D70" s="55" t="s">
        <v>53</v>
      </c>
      <c r="E70" s="56"/>
      <c r="F70" s="56"/>
      <c r="G70" s="57" t="s">
        <v>54</v>
      </c>
      <c r="H70" s="58"/>
      <c r="I70" s="36"/>
      <c r="J70" s="55" t="s">
        <v>53</v>
      </c>
      <c r="K70" s="56"/>
      <c r="L70" s="56"/>
      <c r="M70" s="56"/>
      <c r="N70" s="57" t="s">
        <v>54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3" t="s">
        <v>100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6.950000000000003" customHeight="1">
      <c r="B78" s="35"/>
      <c r="C78" s="69" t="s">
        <v>18</v>
      </c>
      <c r="D78" s="36"/>
      <c r="E78" s="36"/>
      <c r="F78" s="203" t="str">
        <f>F6</f>
        <v>Obnova chodníka na ul. Bedzianska v Jacovciach</v>
      </c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36"/>
      <c r="R78" s="37"/>
    </row>
    <row r="79" spans="2:18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7"/>
    </row>
    <row r="80" spans="2:18" s="1" customFormat="1" ht="18" customHeight="1">
      <c r="B80" s="35"/>
      <c r="C80" s="30" t="s">
        <v>22</v>
      </c>
      <c r="D80" s="36"/>
      <c r="E80" s="36"/>
      <c r="F80" s="28" t="str">
        <f>F8</f>
        <v>Jacovce, ul. Bedzianska</v>
      </c>
      <c r="G80" s="36"/>
      <c r="H80" s="36"/>
      <c r="I80" s="36"/>
      <c r="J80" s="36"/>
      <c r="K80" s="30" t="s">
        <v>24</v>
      </c>
      <c r="L80" s="36"/>
      <c r="M80" s="228" t="str">
        <f>IF(O8="","",O8)</f>
        <v>14. 9. 2019</v>
      </c>
      <c r="N80" s="228"/>
      <c r="O80" s="228"/>
      <c r="P80" s="228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>
      <c r="B82" s="35"/>
      <c r="C82" s="30" t="s">
        <v>26</v>
      </c>
      <c r="D82" s="36"/>
      <c r="E82" s="36"/>
      <c r="F82" s="28" t="str">
        <f>E11</f>
        <v>Obec Jacovce</v>
      </c>
      <c r="G82" s="36"/>
      <c r="H82" s="36"/>
      <c r="I82" s="36"/>
      <c r="J82" s="36"/>
      <c r="K82" s="30" t="s">
        <v>32</v>
      </c>
      <c r="L82" s="36"/>
      <c r="M82" s="187" t="str">
        <f>E17</f>
        <v>Ing. arch. P. Hlavina</v>
      </c>
      <c r="N82" s="187"/>
      <c r="O82" s="187"/>
      <c r="P82" s="187"/>
      <c r="Q82" s="187"/>
      <c r="R82" s="37"/>
    </row>
    <row r="83" spans="2:47" s="1" customFormat="1" ht="14.45" customHeight="1">
      <c r="B83" s="35"/>
      <c r="C83" s="30" t="s">
        <v>30</v>
      </c>
      <c r="D83" s="36"/>
      <c r="E83" s="36"/>
      <c r="F83" s="28" t="str">
        <f>IF(E14="","",E14)</f>
        <v>Vyplň údaj</v>
      </c>
      <c r="G83" s="36"/>
      <c r="H83" s="36"/>
      <c r="I83" s="36"/>
      <c r="J83" s="36"/>
      <c r="K83" s="30" t="s">
        <v>35</v>
      </c>
      <c r="L83" s="36"/>
      <c r="M83" s="187" t="str">
        <f>E20</f>
        <v xml:space="preserve"> </v>
      </c>
      <c r="N83" s="187"/>
      <c r="O83" s="187"/>
      <c r="P83" s="187"/>
      <c r="Q83" s="187"/>
      <c r="R83" s="37"/>
    </row>
    <row r="84" spans="2:47" s="1" customFormat="1" ht="10.35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7"/>
    </row>
    <row r="85" spans="2:47" s="1" customFormat="1" ht="29.25" customHeight="1">
      <c r="B85" s="35"/>
      <c r="C85" s="235" t="s">
        <v>101</v>
      </c>
      <c r="D85" s="236"/>
      <c r="E85" s="236"/>
      <c r="F85" s="236"/>
      <c r="G85" s="236"/>
      <c r="H85" s="109"/>
      <c r="I85" s="109"/>
      <c r="J85" s="109"/>
      <c r="K85" s="109"/>
      <c r="L85" s="109"/>
      <c r="M85" s="109"/>
      <c r="N85" s="235" t="s">
        <v>102</v>
      </c>
      <c r="O85" s="236"/>
      <c r="P85" s="236"/>
      <c r="Q85" s="236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117" t="s">
        <v>103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22">
        <f>N121</f>
        <v>0</v>
      </c>
      <c r="O87" s="237"/>
      <c r="P87" s="237"/>
      <c r="Q87" s="237"/>
      <c r="R87" s="37"/>
      <c r="AU87" s="19" t="s">
        <v>104</v>
      </c>
    </row>
    <row r="88" spans="2:47" s="6" customFormat="1" ht="24.95" customHeight="1">
      <c r="B88" s="118"/>
      <c r="C88" s="119"/>
      <c r="D88" s="120" t="s">
        <v>105</v>
      </c>
      <c r="E88" s="119"/>
      <c r="F88" s="119"/>
      <c r="G88" s="119"/>
      <c r="H88" s="119"/>
      <c r="I88" s="119"/>
      <c r="J88" s="119"/>
      <c r="K88" s="119"/>
      <c r="L88" s="119"/>
      <c r="M88" s="119"/>
      <c r="N88" s="238">
        <f>N122</f>
        <v>0</v>
      </c>
      <c r="O88" s="239"/>
      <c r="P88" s="239"/>
      <c r="Q88" s="239"/>
      <c r="R88" s="121"/>
    </row>
    <row r="89" spans="2:47" s="7" customFormat="1" ht="19.899999999999999" customHeight="1">
      <c r="B89" s="122"/>
      <c r="C89" s="123"/>
      <c r="D89" s="97" t="s">
        <v>106</v>
      </c>
      <c r="E89" s="123"/>
      <c r="F89" s="123"/>
      <c r="G89" s="123"/>
      <c r="H89" s="123"/>
      <c r="I89" s="123"/>
      <c r="J89" s="123"/>
      <c r="K89" s="123"/>
      <c r="L89" s="123"/>
      <c r="M89" s="123"/>
      <c r="N89" s="218">
        <f>N123</f>
        <v>0</v>
      </c>
      <c r="O89" s="240"/>
      <c r="P89" s="240"/>
      <c r="Q89" s="240"/>
      <c r="R89" s="124"/>
    </row>
    <row r="90" spans="2:47" s="7" customFormat="1" ht="19.899999999999999" customHeight="1">
      <c r="B90" s="122"/>
      <c r="C90" s="123"/>
      <c r="D90" s="97" t="s">
        <v>107</v>
      </c>
      <c r="E90" s="123"/>
      <c r="F90" s="123"/>
      <c r="G90" s="123"/>
      <c r="H90" s="123"/>
      <c r="I90" s="123"/>
      <c r="J90" s="123"/>
      <c r="K90" s="123"/>
      <c r="L90" s="123"/>
      <c r="M90" s="123"/>
      <c r="N90" s="218">
        <f>N131</f>
        <v>0</v>
      </c>
      <c r="O90" s="240"/>
      <c r="P90" s="240"/>
      <c r="Q90" s="240"/>
      <c r="R90" s="124"/>
    </row>
    <row r="91" spans="2:47" s="7" customFormat="1" ht="19.899999999999999" customHeight="1">
      <c r="B91" s="122"/>
      <c r="C91" s="123"/>
      <c r="D91" s="97" t="s">
        <v>108</v>
      </c>
      <c r="E91" s="123"/>
      <c r="F91" s="123"/>
      <c r="G91" s="123"/>
      <c r="H91" s="123"/>
      <c r="I91" s="123"/>
      <c r="J91" s="123"/>
      <c r="K91" s="123"/>
      <c r="L91" s="123"/>
      <c r="M91" s="123"/>
      <c r="N91" s="218">
        <f>N137</f>
        <v>0</v>
      </c>
      <c r="O91" s="240"/>
      <c r="P91" s="240"/>
      <c r="Q91" s="240"/>
      <c r="R91" s="124"/>
    </row>
    <row r="92" spans="2:47" s="7" customFormat="1" ht="19.899999999999999" customHeight="1">
      <c r="B92" s="122"/>
      <c r="C92" s="123"/>
      <c r="D92" s="97" t="s">
        <v>109</v>
      </c>
      <c r="E92" s="123"/>
      <c r="F92" s="123"/>
      <c r="G92" s="123"/>
      <c r="H92" s="123"/>
      <c r="I92" s="123"/>
      <c r="J92" s="123"/>
      <c r="K92" s="123"/>
      <c r="L92" s="123"/>
      <c r="M92" s="123"/>
      <c r="N92" s="218">
        <f>N147</f>
        <v>0</v>
      </c>
      <c r="O92" s="240"/>
      <c r="P92" s="240"/>
      <c r="Q92" s="240"/>
      <c r="R92" s="124"/>
    </row>
    <row r="93" spans="2:47" s="6" customFormat="1" ht="24.95" customHeight="1">
      <c r="B93" s="118"/>
      <c r="C93" s="119"/>
      <c r="D93" s="120" t="s">
        <v>110</v>
      </c>
      <c r="E93" s="119"/>
      <c r="F93" s="119"/>
      <c r="G93" s="119"/>
      <c r="H93" s="119"/>
      <c r="I93" s="119"/>
      <c r="J93" s="119"/>
      <c r="K93" s="119"/>
      <c r="L93" s="119"/>
      <c r="M93" s="119"/>
      <c r="N93" s="238">
        <f>N149</f>
        <v>0</v>
      </c>
      <c r="O93" s="239"/>
      <c r="P93" s="239"/>
      <c r="Q93" s="239"/>
      <c r="R93" s="121"/>
    </row>
    <row r="94" spans="2:47" s="7" customFormat="1" ht="19.899999999999999" customHeight="1">
      <c r="B94" s="122"/>
      <c r="C94" s="123"/>
      <c r="D94" s="97" t="s">
        <v>111</v>
      </c>
      <c r="E94" s="123"/>
      <c r="F94" s="123"/>
      <c r="G94" s="123"/>
      <c r="H94" s="123"/>
      <c r="I94" s="123"/>
      <c r="J94" s="123"/>
      <c r="K94" s="123"/>
      <c r="L94" s="123"/>
      <c r="M94" s="123"/>
      <c r="N94" s="218">
        <f>N150</f>
        <v>0</v>
      </c>
      <c r="O94" s="240"/>
      <c r="P94" s="240"/>
      <c r="Q94" s="240"/>
      <c r="R94" s="124"/>
    </row>
    <row r="95" spans="2:47" s="6" customFormat="1" ht="21.75" customHeight="1">
      <c r="B95" s="118"/>
      <c r="C95" s="119"/>
      <c r="D95" s="120" t="s">
        <v>112</v>
      </c>
      <c r="E95" s="119"/>
      <c r="F95" s="119"/>
      <c r="G95" s="119"/>
      <c r="H95" s="119"/>
      <c r="I95" s="119"/>
      <c r="J95" s="119"/>
      <c r="K95" s="119"/>
      <c r="L95" s="119"/>
      <c r="M95" s="119"/>
      <c r="N95" s="241">
        <f>N154</f>
        <v>0</v>
      </c>
      <c r="O95" s="239"/>
      <c r="P95" s="239"/>
      <c r="Q95" s="239"/>
      <c r="R95" s="121"/>
    </row>
    <row r="96" spans="2:47" s="1" customFormat="1" ht="21.75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7"/>
    </row>
    <row r="97" spans="2:65" s="1" customFormat="1" ht="29.25" customHeight="1">
      <c r="B97" s="35"/>
      <c r="C97" s="117" t="s">
        <v>113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7">
        <f>ROUND(N98+N99+N100+N101+N102+N103,2)</f>
        <v>0</v>
      </c>
      <c r="O97" s="242"/>
      <c r="P97" s="242"/>
      <c r="Q97" s="242"/>
      <c r="R97" s="37"/>
      <c r="T97" s="125"/>
      <c r="U97" s="126" t="s">
        <v>41</v>
      </c>
    </row>
    <row r="98" spans="2:65" s="1" customFormat="1" ht="18" customHeight="1">
      <c r="B98" s="127"/>
      <c r="C98" s="128"/>
      <c r="D98" s="219" t="s">
        <v>114</v>
      </c>
      <c r="E98" s="243"/>
      <c r="F98" s="243"/>
      <c r="G98" s="243"/>
      <c r="H98" s="243"/>
      <c r="I98" s="128"/>
      <c r="J98" s="128"/>
      <c r="K98" s="128"/>
      <c r="L98" s="128"/>
      <c r="M98" s="128"/>
      <c r="N98" s="217">
        <f>ROUND(N87*T98,2)</f>
        <v>0</v>
      </c>
      <c r="O98" s="244"/>
      <c r="P98" s="244"/>
      <c r="Q98" s="244"/>
      <c r="R98" s="130"/>
      <c r="S98" s="131"/>
      <c r="T98" s="132"/>
      <c r="U98" s="133" t="s">
        <v>44</v>
      </c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31"/>
      <c r="AW98" s="131"/>
      <c r="AX98" s="131"/>
      <c r="AY98" s="134" t="s">
        <v>115</v>
      </c>
      <c r="AZ98" s="131"/>
      <c r="BA98" s="131"/>
      <c r="BB98" s="131"/>
      <c r="BC98" s="131"/>
      <c r="BD98" s="131"/>
      <c r="BE98" s="135">
        <f t="shared" ref="BE98:BE103" si="0">IF(U98="základná",N98,0)</f>
        <v>0</v>
      </c>
      <c r="BF98" s="135">
        <f t="shared" ref="BF98:BF103" si="1">IF(U98="znížená",N98,0)</f>
        <v>0</v>
      </c>
      <c r="BG98" s="135">
        <f t="shared" ref="BG98:BG103" si="2">IF(U98="zákl. prenesená",N98,0)</f>
        <v>0</v>
      </c>
      <c r="BH98" s="135">
        <f t="shared" ref="BH98:BH103" si="3">IF(U98="zníž. prenesená",N98,0)</f>
        <v>0</v>
      </c>
      <c r="BI98" s="135">
        <f t="shared" ref="BI98:BI103" si="4">IF(U98="nulová",N98,0)</f>
        <v>0</v>
      </c>
      <c r="BJ98" s="134" t="s">
        <v>116</v>
      </c>
      <c r="BK98" s="131"/>
      <c r="BL98" s="131"/>
      <c r="BM98" s="131"/>
    </row>
    <row r="99" spans="2:65" s="1" customFormat="1" ht="18" customHeight="1">
      <c r="B99" s="127"/>
      <c r="C99" s="128"/>
      <c r="D99" s="219" t="s">
        <v>117</v>
      </c>
      <c r="E99" s="243"/>
      <c r="F99" s="243"/>
      <c r="G99" s="243"/>
      <c r="H99" s="243"/>
      <c r="I99" s="128"/>
      <c r="J99" s="128"/>
      <c r="K99" s="128"/>
      <c r="L99" s="128"/>
      <c r="M99" s="128"/>
      <c r="N99" s="217">
        <f>ROUND(N87*T99,2)</f>
        <v>0</v>
      </c>
      <c r="O99" s="244"/>
      <c r="P99" s="244"/>
      <c r="Q99" s="244"/>
      <c r="R99" s="130"/>
      <c r="S99" s="131"/>
      <c r="T99" s="132"/>
      <c r="U99" s="133" t="s">
        <v>44</v>
      </c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1"/>
      <c r="AX99" s="131"/>
      <c r="AY99" s="134" t="s">
        <v>115</v>
      </c>
      <c r="AZ99" s="131"/>
      <c r="BA99" s="131"/>
      <c r="BB99" s="131"/>
      <c r="BC99" s="131"/>
      <c r="BD99" s="131"/>
      <c r="BE99" s="135">
        <f t="shared" si="0"/>
        <v>0</v>
      </c>
      <c r="BF99" s="135">
        <f t="shared" si="1"/>
        <v>0</v>
      </c>
      <c r="BG99" s="135">
        <f t="shared" si="2"/>
        <v>0</v>
      </c>
      <c r="BH99" s="135">
        <f t="shared" si="3"/>
        <v>0</v>
      </c>
      <c r="BI99" s="135">
        <f t="shared" si="4"/>
        <v>0</v>
      </c>
      <c r="BJ99" s="134" t="s">
        <v>116</v>
      </c>
      <c r="BK99" s="131"/>
      <c r="BL99" s="131"/>
      <c r="BM99" s="131"/>
    </row>
    <row r="100" spans="2:65" s="1" customFormat="1" ht="18" customHeight="1">
      <c r="B100" s="127"/>
      <c r="C100" s="128"/>
      <c r="D100" s="219" t="s">
        <v>118</v>
      </c>
      <c r="E100" s="243"/>
      <c r="F100" s="243"/>
      <c r="G100" s="243"/>
      <c r="H100" s="243"/>
      <c r="I100" s="128"/>
      <c r="J100" s="128"/>
      <c r="K100" s="128"/>
      <c r="L100" s="128"/>
      <c r="M100" s="128"/>
      <c r="N100" s="217">
        <f>ROUND(N87*T100,2)</f>
        <v>0</v>
      </c>
      <c r="O100" s="244"/>
      <c r="P100" s="244"/>
      <c r="Q100" s="244"/>
      <c r="R100" s="130"/>
      <c r="S100" s="131"/>
      <c r="T100" s="132"/>
      <c r="U100" s="133" t="s">
        <v>44</v>
      </c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4" t="s">
        <v>115</v>
      </c>
      <c r="AZ100" s="131"/>
      <c r="BA100" s="131"/>
      <c r="BB100" s="131"/>
      <c r="BC100" s="131"/>
      <c r="BD100" s="131"/>
      <c r="BE100" s="135">
        <f t="shared" si="0"/>
        <v>0</v>
      </c>
      <c r="BF100" s="135">
        <f t="shared" si="1"/>
        <v>0</v>
      </c>
      <c r="BG100" s="135">
        <f t="shared" si="2"/>
        <v>0</v>
      </c>
      <c r="BH100" s="135">
        <f t="shared" si="3"/>
        <v>0</v>
      </c>
      <c r="BI100" s="135">
        <f t="shared" si="4"/>
        <v>0</v>
      </c>
      <c r="BJ100" s="134" t="s">
        <v>116</v>
      </c>
      <c r="BK100" s="131"/>
      <c r="BL100" s="131"/>
      <c r="BM100" s="131"/>
    </row>
    <row r="101" spans="2:65" s="1" customFormat="1" ht="18" customHeight="1">
      <c r="B101" s="127"/>
      <c r="C101" s="128"/>
      <c r="D101" s="219" t="s">
        <v>119</v>
      </c>
      <c r="E101" s="243"/>
      <c r="F101" s="243"/>
      <c r="G101" s="243"/>
      <c r="H101" s="243"/>
      <c r="I101" s="128"/>
      <c r="J101" s="128"/>
      <c r="K101" s="128"/>
      <c r="L101" s="128"/>
      <c r="M101" s="128"/>
      <c r="N101" s="217">
        <f>ROUND(N87*T101,2)</f>
        <v>0</v>
      </c>
      <c r="O101" s="244"/>
      <c r="P101" s="244"/>
      <c r="Q101" s="244"/>
      <c r="R101" s="130"/>
      <c r="S101" s="131"/>
      <c r="T101" s="132"/>
      <c r="U101" s="133" t="s">
        <v>44</v>
      </c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  <c r="AX101" s="131"/>
      <c r="AY101" s="134" t="s">
        <v>115</v>
      </c>
      <c r="AZ101" s="131"/>
      <c r="BA101" s="131"/>
      <c r="BB101" s="131"/>
      <c r="BC101" s="131"/>
      <c r="BD101" s="131"/>
      <c r="BE101" s="135">
        <f t="shared" si="0"/>
        <v>0</v>
      </c>
      <c r="BF101" s="135">
        <f t="shared" si="1"/>
        <v>0</v>
      </c>
      <c r="BG101" s="135">
        <f t="shared" si="2"/>
        <v>0</v>
      </c>
      <c r="BH101" s="135">
        <f t="shared" si="3"/>
        <v>0</v>
      </c>
      <c r="BI101" s="135">
        <f t="shared" si="4"/>
        <v>0</v>
      </c>
      <c r="BJ101" s="134" t="s">
        <v>116</v>
      </c>
      <c r="BK101" s="131"/>
      <c r="BL101" s="131"/>
      <c r="BM101" s="131"/>
    </row>
    <row r="102" spans="2:65" s="1" customFormat="1" ht="18" customHeight="1">
      <c r="B102" s="127"/>
      <c r="C102" s="128"/>
      <c r="D102" s="219" t="s">
        <v>120</v>
      </c>
      <c r="E102" s="243"/>
      <c r="F102" s="243"/>
      <c r="G102" s="243"/>
      <c r="H102" s="243"/>
      <c r="I102" s="128"/>
      <c r="J102" s="128"/>
      <c r="K102" s="128"/>
      <c r="L102" s="128"/>
      <c r="M102" s="128"/>
      <c r="N102" s="217">
        <f>ROUND(N87*T102,2)</f>
        <v>0</v>
      </c>
      <c r="O102" s="244"/>
      <c r="P102" s="244"/>
      <c r="Q102" s="244"/>
      <c r="R102" s="130"/>
      <c r="S102" s="131"/>
      <c r="T102" s="132"/>
      <c r="U102" s="133" t="s">
        <v>44</v>
      </c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4" t="s">
        <v>115</v>
      </c>
      <c r="AZ102" s="131"/>
      <c r="BA102" s="131"/>
      <c r="BB102" s="131"/>
      <c r="BC102" s="131"/>
      <c r="BD102" s="131"/>
      <c r="BE102" s="135">
        <f t="shared" si="0"/>
        <v>0</v>
      </c>
      <c r="BF102" s="135">
        <f t="shared" si="1"/>
        <v>0</v>
      </c>
      <c r="BG102" s="135">
        <f t="shared" si="2"/>
        <v>0</v>
      </c>
      <c r="BH102" s="135">
        <f t="shared" si="3"/>
        <v>0</v>
      </c>
      <c r="BI102" s="135">
        <f t="shared" si="4"/>
        <v>0</v>
      </c>
      <c r="BJ102" s="134" t="s">
        <v>116</v>
      </c>
      <c r="BK102" s="131"/>
      <c r="BL102" s="131"/>
      <c r="BM102" s="131"/>
    </row>
    <row r="103" spans="2:65" s="1" customFormat="1" ht="18" customHeight="1">
      <c r="B103" s="127"/>
      <c r="C103" s="128"/>
      <c r="D103" s="129" t="s">
        <v>121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217">
        <f>ROUND(N87*T103,2)</f>
        <v>0</v>
      </c>
      <c r="O103" s="244"/>
      <c r="P103" s="244"/>
      <c r="Q103" s="244"/>
      <c r="R103" s="130"/>
      <c r="S103" s="131"/>
      <c r="T103" s="136"/>
      <c r="U103" s="137" t="s">
        <v>44</v>
      </c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4" t="s">
        <v>122</v>
      </c>
      <c r="AZ103" s="131"/>
      <c r="BA103" s="131"/>
      <c r="BB103" s="131"/>
      <c r="BC103" s="131"/>
      <c r="BD103" s="131"/>
      <c r="BE103" s="135">
        <f t="shared" si="0"/>
        <v>0</v>
      </c>
      <c r="BF103" s="135">
        <f t="shared" si="1"/>
        <v>0</v>
      </c>
      <c r="BG103" s="135">
        <f t="shared" si="2"/>
        <v>0</v>
      </c>
      <c r="BH103" s="135">
        <f t="shared" si="3"/>
        <v>0</v>
      </c>
      <c r="BI103" s="135">
        <f t="shared" si="4"/>
        <v>0</v>
      </c>
      <c r="BJ103" s="134" t="s">
        <v>116</v>
      </c>
      <c r="BK103" s="131"/>
      <c r="BL103" s="131"/>
      <c r="BM103" s="131"/>
    </row>
    <row r="104" spans="2:65" s="1" customFormat="1" ht="13.5"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7"/>
    </row>
    <row r="105" spans="2:65" s="1" customFormat="1" ht="29.25" customHeight="1">
      <c r="B105" s="35"/>
      <c r="C105" s="108" t="s">
        <v>92</v>
      </c>
      <c r="D105" s="109"/>
      <c r="E105" s="109"/>
      <c r="F105" s="109"/>
      <c r="G105" s="109"/>
      <c r="H105" s="109"/>
      <c r="I105" s="109"/>
      <c r="J105" s="109"/>
      <c r="K105" s="109"/>
      <c r="L105" s="223">
        <f>ROUND(SUM(N87+N97),2)</f>
        <v>0</v>
      </c>
      <c r="M105" s="223"/>
      <c r="N105" s="223"/>
      <c r="O105" s="223"/>
      <c r="P105" s="223"/>
      <c r="Q105" s="223"/>
      <c r="R105" s="37"/>
    </row>
    <row r="106" spans="2:65" s="1" customFormat="1" ht="6.95" customHeight="1"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1"/>
    </row>
    <row r="110" spans="2:65" s="1" customFormat="1" ht="6.95" customHeight="1"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4"/>
    </row>
    <row r="111" spans="2:65" s="1" customFormat="1" ht="36.950000000000003" customHeight="1">
      <c r="B111" s="35"/>
      <c r="C111" s="183" t="s">
        <v>123</v>
      </c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37"/>
    </row>
    <row r="112" spans="2:65" s="1" customFormat="1" ht="6.95" customHeight="1"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</row>
    <row r="113" spans="2:65" s="1" customFormat="1" ht="36.950000000000003" customHeight="1">
      <c r="B113" s="35"/>
      <c r="C113" s="69" t="s">
        <v>18</v>
      </c>
      <c r="D113" s="36"/>
      <c r="E113" s="36"/>
      <c r="F113" s="203" t="str">
        <f>F6</f>
        <v>Obnova chodníka na ul. Bedzianska v Jacovciach</v>
      </c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36"/>
      <c r="R113" s="37"/>
    </row>
    <row r="114" spans="2:65" s="1" customFormat="1" ht="6.95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</row>
    <row r="115" spans="2:65" s="1" customFormat="1" ht="18" customHeight="1">
      <c r="B115" s="35"/>
      <c r="C115" s="30" t="s">
        <v>22</v>
      </c>
      <c r="D115" s="36"/>
      <c r="E115" s="36"/>
      <c r="F115" s="28" t="str">
        <f>F8</f>
        <v>Jacovce, ul. Bedzianska</v>
      </c>
      <c r="G115" s="36"/>
      <c r="H115" s="36"/>
      <c r="I115" s="36"/>
      <c r="J115" s="36"/>
      <c r="K115" s="30" t="s">
        <v>24</v>
      </c>
      <c r="L115" s="36"/>
      <c r="M115" s="228" t="str">
        <f>IF(O8="","",O8)</f>
        <v>14. 9. 2019</v>
      </c>
      <c r="N115" s="228"/>
      <c r="O115" s="228"/>
      <c r="P115" s="228"/>
      <c r="Q115" s="36"/>
      <c r="R115" s="37"/>
    </row>
    <row r="116" spans="2:65" s="1" customFormat="1" ht="6.95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5" s="1" customFormat="1">
      <c r="B117" s="35"/>
      <c r="C117" s="30" t="s">
        <v>26</v>
      </c>
      <c r="D117" s="36"/>
      <c r="E117" s="36"/>
      <c r="F117" s="28" t="str">
        <f>E11</f>
        <v>Obec Jacovce</v>
      </c>
      <c r="G117" s="36"/>
      <c r="H117" s="36"/>
      <c r="I117" s="36"/>
      <c r="J117" s="36"/>
      <c r="K117" s="30" t="s">
        <v>32</v>
      </c>
      <c r="L117" s="36"/>
      <c r="M117" s="187" t="str">
        <f>E17</f>
        <v>Ing. arch. P. Hlavina</v>
      </c>
      <c r="N117" s="187"/>
      <c r="O117" s="187"/>
      <c r="P117" s="187"/>
      <c r="Q117" s="187"/>
      <c r="R117" s="37"/>
    </row>
    <row r="118" spans="2:65" s="1" customFormat="1" ht="14.45" customHeight="1">
      <c r="B118" s="35"/>
      <c r="C118" s="30" t="s">
        <v>30</v>
      </c>
      <c r="D118" s="36"/>
      <c r="E118" s="36"/>
      <c r="F118" s="28" t="str">
        <f>IF(E14="","",E14)</f>
        <v>Vyplň údaj</v>
      </c>
      <c r="G118" s="36"/>
      <c r="H118" s="36"/>
      <c r="I118" s="36"/>
      <c r="J118" s="36"/>
      <c r="K118" s="30" t="s">
        <v>35</v>
      </c>
      <c r="L118" s="36"/>
      <c r="M118" s="187" t="str">
        <f>E20</f>
        <v xml:space="preserve"> </v>
      </c>
      <c r="N118" s="187"/>
      <c r="O118" s="187"/>
      <c r="P118" s="187"/>
      <c r="Q118" s="187"/>
      <c r="R118" s="37"/>
    </row>
    <row r="119" spans="2:65" s="1" customFormat="1" ht="10.35" customHeight="1"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</row>
    <row r="120" spans="2:65" s="8" customFormat="1" ht="29.25" customHeight="1">
      <c r="B120" s="138"/>
      <c r="C120" s="139" t="s">
        <v>124</v>
      </c>
      <c r="D120" s="140" t="s">
        <v>125</v>
      </c>
      <c r="E120" s="140" t="s">
        <v>59</v>
      </c>
      <c r="F120" s="245" t="s">
        <v>126</v>
      </c>
      <c r="G120" s="245"/>
      <c r="H120" s="245"/>
      <c r="I120" s="245"/>
      <c r="J120" s="140" t="s">
        <v>127</v>
      </c>
      <c r="K120" s="140" t="s">
        <v>128</v>
      </c>
      <c r="L120" s="245" t="s">
        <v>129</v>
      </c>
      <c r="M120" s="245"/>
      <c r="N120" s="245" t="s">
        <v>102</v>
      </c>
      <c r="O120" s="245"/>
      <c r="P120" s="245"/>
      <c r="Q120" s="246"/>
      <c r="R120" s="141"/>
      <c r="T120" s="76" t="s">
        <v>130</v>
      </c>
      <c r="U120" s="77" t="s">
        <v>41</v>
      </c>
      <c r="V120" s="77" t="s">
        <v>131</v>
      </c>
      <c r="W120" s="77" t="s">
        <v>132</v>
      </c>
      <c r="X120" s="77" t="s">
        <v>133</v>
      </c>
      <c r="Y120" s="77" t="s">
        <v>134</v>
      </c>
      <c r="Z120" s="77" t="s">
        <v>135</v>
      </c>
      <c r="AA120" s="78" t="s">
        <v>136</v>
      </c>
    </row>
    <row r="121" spans="2:65" s="1" customFormat="1" ht="29.25" customHeight="1">
      <c r="B121" s="35"/>
      <c r="C121" s="80" t="s">
        <v>99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57">
        <f>BK121</f>
        <v>0</v>
      </c>
      <c r="O121" s="258"/>
      <c r="P121" s="258"/>
      <c r="Q121" s="258"/>
      <c r="R121" s="37"/>
      <c r="T121" s="79"/>
      <c r="U121" s="51"/>
      <c r="V121" s="51"/>
      <c r="W121" s="142">
        <f>W122+W149+W154</f>
        <v>0</v>
      </c>
      <c r="X121" s="51"/>
      <c r="Y121" s="142">
        <f>Y122+Y149+Y154</f>
        <v>201.7338565</v>
      </c>
      <c r="Z121" s="51"/>
      <c r="AA121" s="143">
        <f>AA122+AA149+AA154</f>
        <v>98.8</v>
      </c>
      <c r="AT121" s="19" t="s">
        <v>76</v>
      </c>
      <c r="AU121" s="19" t="s">
        <v>104</v>
      </c>
      <c r="BK121" s="144">
        <f>BK122+BK149+BK154</f>
        <v>0</v>
      </c>
    </row>
    <row r="122" spans="2:65" s="9" customFormat="1" ht="37.35" customHeight="1">
      <c r="B122" s="145"/>
      <c r="C122" s="146"/>
      <c r="D122" s="147" t="s">
        <v>105</v>
      </c>
      <c r="E122" s="147"/>
      <c r="F122" s="147"/>
      <c r="G122" s="147"/>
      <c r="H122" s="147"/>
      <c r="I122" s="147"/>
      <c r="J122" s="147"/>
      <c r="K122" s="147"/>
      <c r="L122" s="147"/>
      <c r="M122" s="147"/>
      <c r="N122" s="241">
        <f>BK122</f>
        <v>0</v>
      </c>
      <c r="O122" s="238"/>
      <c r="P122" s="238"/>
      <c r="Q122" s="238"/>
      <c r="R122" s="148"/>
      <c r="T122" s="149"/>
      <c r="U122" s="146"/>
      <c r="V122" s="146"/>
      <c r="W122" s="150">
        <f>W123+W131+W137+W147</f>
        <v>0</v>
      </c>
      <c r="X122" s="146"/>
      <c r="Y122" s="150">
        <f>Y123+Y131+Y137+Y147</f>
        <v>201.6249565</v>
      </c>
      <c r="Z122" s="146"/>
      <c r="AA122" s="151">
        <f>AA123+AA131+AA137+AA147</f>
        <v>98.8</v>
      </c>
      <c r="AR122" s="152" t="s">
        <v>82</v>
      </c>
      <c r="AT122" s="153" t="s">
        <v>76</v>
      </c>
      <c r="AU122" s="153" t="s">
        <v>77</v>
      </c>
      <c r="AY122" s="152" t="s">
        <v>137</v>
      </c>
      <c r="BK122" s="154">
        <f>BK123+BK131+BK137+BK147</f>
        <v>0</v>
      </c>
    </row>
    <row r="123" spans="2:65" s="9" customFormat="1" ht="19.899999999999999" customHeight="1">
      <c r="B123" s="145"/>
      <c r="C123" s="146"/>
      <c r="D123" s="155" t="s">
        <v>106</v>
      </c>
      <c r="E123" s="155"/>
      <c r="F123" s="155"/>
      <c r="G123" s="155"/>
      <c r="H123" s="155"/>
      <c r="I123" s="155"/>
      <c r="J123" s="155"/>
      <c r="K123" s="155"/>
      <c r="L123" s="155"/>
      <c r="M123" s="155"/>
      <c r="N123" s="259">
        <f>BK123</f>
        <v>0</v>
      </c>
      <c r="O123" s="260"/>
      <c r="P123" s="260"/>
      <c r="Q123" s="260"/>
      <c r="R123" s="148"/>
      <c r="T123" s="149"/>
      <c r="U123" s="146"/>
      <c r="V123" s="146"/>
      <c r="W123" s="150">
        <f>SUM(W124:W130)</f>
        <v>0</v>
      </c>
      <c r="X123" s="146"/>
      <c r="Y123" s="150">
        <f>SUM(Y124:Y130)</f>
        <v>0</v>
      </c>
      <c r="Z123" s="146"/>
      <c r="AA123" s="151">
        <f>SUM(AA124:AA130)</f>
        <v>98.8</v>
      </c>
      <c r="AR123" s="152" t="s">
        <v>82</v>
      </c>
      <c r="AT123" s="153" t="s">
        <v>76</v>
      </c>
      <c r="AU123" s="153" t="s">
        <v>82</v>
      </c>
      <c r="AY123" s="152" t="s">
        <v>137</v>
      </c>
      <c r="BK123" s="154">
        <f>SUM(BK124:BK130)</f>
        <v>0</v>
      </c>
    </row>
    <row r="124" spans="2:65" s="1" customFormat="1" ht="38.25" customHeight="1">
      <c r="B124" s="127"/>
      <c r="C124" s="156" t="s">
        <v>82</v>
      </c>
      <c r="D124" s="156" t="s">
        <v>138</v>
      </c>
      <c r="E124" s="157" t="s">
        <v>139</v>
      </c>
      <c r="F124" s="247" t="s">
        <v>140</v>
      </c>
      <c r="G124" s="247"/>
      <c r="H124" s="247"/>
      <c r="I124" s="247"/>
      <c r="J124" s="158" t="s">
        <v>141</v>
      </c>
      <c r="K124" s="159">
        <v>200</v>
      </c>
      <c r="L124" s="248">
        <v>0</v>
      </c>
      <c r="M124" s="248"/>
      <c r="N124" s="249">
        <f>ROUND(L124*K124,2)</f>
        <v>0</v>
      </c>
      <c r="O124" s="249"/>
      <c r="P124" s="249"/>
      <c r="Q124" s="249"/>
      <c r="R124" s="130"/>
      <c r="T124" s="160" t="s">
        <v>5</v>
      </c>
      <c r="U124" s="44" t="s">
        <v>44</v>
      </c>
      <c r="V124" s="36"/>
      <c r="W124" s="161">
        <f>V124*K124</f>
        <v>0</v>
      </c>
      <c r="X124" s="161">
        <v>0</v>
      </c>
      <c r="Y124" s="161">
        <f>X124*K124</f>
        <v>0</v>
      </c>
      <c r="Z124" s="161">
        <v>0.22500000000000001</v>
      </c>
      <c r="AA124" s="162">
        <f>Z124*K124</f>
        <v>45</v>
      </c>
      <c r="AR124" s="19" t="s">
        <v>142</v>
      </c>
      <c r="AT124" s="19" t="s">
        <v>138</v>
      </c>
      <c r="AU124" s="19" t="s">
        <v>116</v>
      </c>
      <c r="AY124" s="19" t="s">
        <v>137</v>
      </c>
      <c r="BE124" s="101">
        <f>IF(U124="základná",N124,0)</f>
        <v>0</v>
      </c>
      <c r="BF124" s="101">
        <f>IF(U124="znížená",N124,0)</f>
        <v>0</v>
      </c>
      <c r="BG124" s="101">
        <f>IF(U124="zákl. prenesená",N124,0)</f>
        <v>0</v>
      </c>
      <c r="BH124" s="101">
        <f>IF(U124="zníž. prenesená",N124,0)</f>
        <v>0</v>
      </c>
      <c r="BI124" s="101">
        <f>IF(U124="nulová",N124,0)</f>
        <v>0</v>
      </c>
      <c r="BJ124" s="19" t="s">
        <v>116</v>
      </c>
      <c r="BK124" s="101">
        <f>ROUND(L124*K124,2)</f>
        <v>0</v>
      </c>
      <c r="BL124" s="19" t="s">
        <v>142</v>
      </c>
      <c r="BM124" s="19" t="s">
        <v>143</v>
      </c>
    </row>
    <row r="125" spans="2:65" s="1" customFormat="1" ht="38.25" customHeight="1">
      <c r="B125" s="127"/>
      <c r="C125" s="156" t="s">
        <v>116</v>
      </c>
      <c r="D125" s="156" t="s">
        <v>138</v>
      </c>
      <c r="E125" s="157" t="s">
        <v>144</v>
      </c>
      <c r="F125" s="247" t="s">
        <v>145</v>
      </c>
      <c r="G125" s="247"/>
      <c r="H125" s="247"/>
      <c r="I125" s="247"/>
      <c r="J125" s="158" t="s">
        <v>146</v>
      </c>
      <c r="K125" s="159">
        <v>40</v>
      </c>
      <c r="L125" s="248">
        <v>0</v>
      </c>
      <c r="M125" s="248"/>
      <c r="N125" s="249">
        <f>ROUND(L125*K125,2)</f>
        <v>0</v>
      </c>
      <c r="O125" s="249"/>
      <c r="P125" s="249"/>
      <c r="Q125" s="249"/>
      <c r="R125" s="130"/>
      <c r="T125" s="160" t="s">
        <v>5</v>
      </c>
      <c r="U125" s="44" t="s">
        <v>44</v>
      </c>
      <c r="V125" s="36"/>
      <c r="W125" s="161">
        <f>V125*K125</f>
        <v>0</v>
      </c>
      <c r="X125" s="161">
        <v>0</v>
      </c>
      <c r="Y125" s="161">
        <f>X125*K125</f>
        <v>0</v>
      </c>
      <c r="Z125" s="161">
        <v>0.14499999999999999</v>
      </c>
      <c r="AA125" s="162">
        <f>Z125*K125</f>
        <v>5.8</v>
      </c>
      <c r="AR125" s="19" t="s">
        <v>142</v>
      </c>
      <c r="AT125" s="19" t="s">
        <v>138</v>
      </c>
      <c r="AU125" s="19" t="s">
        <v>116</v>
      </c>
      <c r="AY125" s="19" t="s">
        <v>137</v>
      </c>
      <c r="BE125" s="101">
        <f>IF(U125="základná",N125,0)</f>
        <v>0</v>
      </c>
      <c r="BF125" s="101">
        <f>IF(U125="znížená",N125,0)</f>
        <v>0</v>
      </c>
      <c r="BG125" s="101">
        <f>IF(U125="zákl. prenesená",N125,0)</f>
        <v>0</v>
      </c>
      <c r="BH125" s="101">
        <f>IF(U125="zníž. prenesená",N125,0)</f>
        <v>0</v>
      </c>
      <c r="BI125" s="101">
        <f>IF(U125="nulová",N125,0)</f>
        <v>0</v>
      </c>
      <c r="BJ125" s="19" t="s">
        <v>116</v>
      </c>
      <c r="BK125" s="101">
        <f>ROUND(L125*K125,2)</f>
        <v>0</v>
      </c>
      <c r="BL125" s="19" t="s">
        <v>142</v>
      </c>
      <c r="BM125" s="19" t="s">
        <v>147</v>
      </c>
    </row>
    <row r="126" spans="2:65" s="1" customFormat="1" ht="38.25" customHeight="1">
      <c r="B126" s="127"/>
      <c r="C126" s="156" t="s">
        <v>148</v>
      </c>
      <c r="D126" s="156" t="s">
        <v>138</v>
      </c>
      <c r="E126" s="157" t="s">
        <v>149</v>
      </c>
      <c r="F126" s="247" t="s">
        <v>150</v>
      </c>
      <c r="G126" s="247"/>
      <c r="H126" s="247"/>
      <c r="I126" s="247"/>
      <c r="J126" s="158" t="s">
        <v>141</v>
      </c>
      <c r="K126" s="159">
        <v>200</v>
      </c>
      <c r="L126" s="248">
        <v>0</v>
      </c>
      <c r="M126" s="248"/>
      <c r="N126" s="249">
        <f>ROUND(L126*K126,2)</f>
        <v>0</v>
      </c>
      <c r="O126" s="249"/>
      <c r="P126" s="249"/>
      <c r="Q126" s="249"/>
      <c r="R126" s="130"/>
      <c r="T126" s="160" t="s">
        <v>5</v>
      </c>
      <c r="U126" s="44" t="s">
        <v>44</v>
      </c>
      <c r="V126" s="36"/>
      <c r="W126" s="161">
        <f>V126*K126</f>
        <v>0</v>
      </c>
      <c r="X126" s="161">
        <v>0</v>
      </c>
      <c r="Y126" s="161">
        <f>X126*K126</f>
        <v>0</v>
      </c>
      <c r="Z126" s="161">
        <v>0.24</v>
      </c>
      <c r="AA126" s="162">
        <f>Z126*K126</f>
        <v>48</v>
      </c>
      <c r="AR126" s="19" t="s">
        <v>142</v>
      </c>
      <c r="AT126" s="19" t="s">
        <v>138</v>
      </c>
      <c r="AU126" s="19" t="s">
        <v>116</v>
      </c>
      <c r="AY126" s="19" t="s">
        <v>137</v>
      </c>
      <c r="BE126" s="101">
        <f>IF(U126="základná",N126,0)</f>
        <v>0</v>
      </c>
      <c r="BF126" s="101">
        <f>IF(U126="znížená",N126,0)</f>
        <v>0</v>
      </c>
      <c r="BG126" s="101">
        <f>IF(U126="zákl. prenesená",N126,0)</f>
        <v>0</v>
      </c>
      <c r="BH126" s="101">
        <f>IF(U126="zníž. prenesená",N126,0)</f>
        <v>0</v>
      </c>
      <c r="BI126" s="101">
        <f>IF(U126="nulová",N126,0)</f>
        <v>0</v>
      </c>
      <c r="BJ126" s="19" t="s">
        <v>116</v>
      </c>
      <c r="BK126" s="101">
        <f>ROUND(L126*K126,2)</f>
        <v>0</v>
      </c>
      <c r="BL126" s="19" t="s">
        <v>142</v>
      </c>
      <c r="BM126" s="19" t="s">
        <v>151</v>
      </c>
    </row>
    <row r="127" spans="2:65" s="1" customFormat="1" ht="25.5" customHeight="1">
      <c r="B127" s="127"/>
      <c r="C127" s="156" t="s">
        <v>142</v>
      </c>
      <c r="D127" s="156" t="s">
        <v>138</v>
      </c>
      <c r="E127" s="157" t="s">
        <v>152</v>
      </c>
      <c r="F127" s="247" t="s">
        <v>153</v>
      </c>
      <c r="G127" s="247"/>
      <c r="H127" s="247"/>
      <c r="I127" s="247"/>
      <c r="J127" s="158" t="s">
        <v>154</v>
      </c>
      <c r="K127" s="159">
        <v>19.8</v>
      </c>
      <c r="L127" s="248">
        <v>0</v>
      </c>
      <c r="M127" s="248"/>
      <c r="N127" s="249">
        <f>ROUND(L127*K127,2)</f>
        <v>0</v>
      </c>
      <c r="O127" s="249"/>
      <c r="P127" s="249"/>
      <c r="Q127" s="249"/>
      <c r="R127" s="130"/>
      <c r="T127" s="160" t="s">
        <v>5</v>
      </c>
      <c r="U127" s="44" t="s">
        <v>44</v>
      </c>
      <c r="V127" s="36"/>
      <c r="W127" s="161">
        <f>V127*K127</f>
        <v>0</v>
      </c>
      <c r="X127" s="161">
        <v>0</v>
      </c>
      <c r="Y127" s="161">
        <f>X127*K127</f>
        <v>0</v>
      </c>
      <c r="Z127" s="161">
        <v>0</v>
      </c>
      <c r="AA127" s="162">
        <f>Z127*K127</f>
        <v>0</v>
      </c>
      <c r="AR127" s="19" t="s">
        <v>142</v>
      </c>
      <c r="AT127" s="19" t="s">
        <v>138</v>
      </c>
      <c r="AU127" s="19" t="s">
        <v>116</v>
      </c>
      <c r="AY127" s="19" t="s">
        <v>137</v>
      </c>
      <c r="BE127" s="101">
        <f>IF(U127="základná",N127,0)</f>
        <v>0</v>
      </c>
      <c r="BF127" s="101">
        <f>IF(U127="znížená",N127,0)</f>
        <v>0</v>
      </c>
      <c r="BG127" s="101">
        <f>IF(U127="zákl. prenesená",N127,0)</f>
        <v>0</v>
      </c>
      <c r="BH127" s="101">
        <f>IF(U127="zníž. prenesená",N127,0)</f>
        <v>0</v>
      </c>
      <c r="BI127" s="101">
        <f>IF(U127="nulová",N127,0)</f>
        <v>0</v>
      </c>
      <c r="BJ127" s="19" t="s">
        <v>116</v>
      </c>
      <c r="BK127" s="101">
        <f>ROUND(L127*K127,2)</f>
        <v>0</v>
      </c>
      <c r="BL127" s="19" t="s">
        <v>142</v>
      </c>
      <c r="BM127" s="19" t="s">
        <v>155</v>
      </c>
    </row>
    <row r="128" spans="2:65" s="10" customFormat="1" ht="16.5" customHeight="1">
      <c r="B128" s="163"/>
      <c r="C128" s="164"/>
      <c r="D128" s="164"/>
      <c r="E128" s="165" t="s">
        <v>5</v>
      </c>
      <c r="F128" s="250" t="s">
        <v>156</v>
      </c>
      <c r="G128" s="251"/>
      <c r="H128" s="251"/>
      <c r="I128" s="251"/>
      <c r="J128" s="164"/>
      <c r="K128" s="166">
        <v>19.8</v>
      </c>
      <c r="L128" s="164"/>
      <c r="M128" s="164"/>
      <c r="N128" s="164"/>
      <c r="O128" s="164"/>
      <c r="P128" s="164"/>
      <c r="Q128" s="164"/>
      <c r="R128" s="167"/>
      <c r="T128" s="168"/>
      <c r="U128" s="164"/>
      <c r="V128" s="164"/>
      <c r="W128" s="164"/>
      <c r="X128" s="164"/>
      <c r="Y128" s="164"/>
      <c r="Z128" s="164"/>
      <c r="AA128" s="169"/>
      <c r="AT128" s="170" t="s">
        <v>157</v>
      </c>
      <c r="AU128" s="170" t="s">
        <v>116</v>
      </c>
      <c r="AV128" s="10" t="s">
        <v>116</v>
      </c>
      <c r="AW128" s="10" t="s">
        <v>34</v>
      </c>
      <c r="AX128" s="10" t="s">
        <v>82</v>
      </c>
      <c r="AY128" s="170" t="s">
        <v>137</v>
      </c>
    </row>
    <row r="129" spans="2:65" s="1" customFormat="1" ht="38.25" customHeight="1">
      <c r="B129" s="127"/>
      <c r="C129" s="156" t="s">
        <v>158</v>
      </c>
      <c r="D129" s="156" t="s">
        <v>138</v>
      </c>
      <c r="E129" s="157" t="s">
        <v>159</v>
      </c>
      <c r="F129" s="247" t="s">
        <v>160</v>
      </c>
      <c r="G129" s="247"/>
      <c r="H129" s="247"/>
      <c r="I129" s="247"/>
      <c r="J129" s="158" t="s">
        <v>154</v>
      </c>
      <c r="K129" s="159">
        <v>19.8</v>
      </c>
      <c r="L129" s="248">
        <v>0</v>
      </c>
      <c r="M129" s="248"/>
      <c r="N129" s="249">
        <f>ROUND(L129*K129,2)</f>
        <v>0</v>
      </c>
      <c r="O129" s="249"/>
      <c r="P129" s="249"/>
      <c r="Q129" s="249"/>
      <c r="R129" s="130"/>
      <c r="T129" s="160" t="s">
        <v>5</v>
      </c>
      <c r="U129" s="44" t="s">
        <v>44</v>
      </c>
      <c r="V129" s="36"/>
      <c r="W129" s="161">
        <f>V129*K129</f>
        <v>0</v>
      </c>
      <c r="X129" s="161">
        <v>0</v>
      </c>
      <c r="Y129" s="161">
        <f>X129*K129</f>
        <v>0</v>
      </c>
      <c r="Z129" s="161">
        <v>0</v>
      </c>
      <c r="AA129" s="162">
        <f>Z129*K129</f>
        <v>0</v>
      </c>
      <c r="AR129" s="19" t="s">
        <v>142</v>
      </c>
      <c r="AT129" s="19" t="s">
        <v>138</v>
      </c>
      <c r="AU129" s="19" t="s">
        <v>116</v>
      </c>
      <c r="AY129" s="19" t="s">
        <v>137</v>
      </c>
      <c r="BE129" s="101">
        <f>IF(U129="základná",N129,0)</f>
        <v>0</v>
      </c>
      <c r="BF129" s="101">
        <f>IF(U129="znížená",N129,0)</f>
        <v>0</v>
      </c>
      <c r="BG129" s="101">
        <f>IF(U129="zákl. prenesená",N129,0)</f>
        <v>0</v>
      </c>
      <c r="BH129" s="101">
        <f>IF(U129="zníž. prenesená",N129,0)</f>
        <v>0</v>
      </c>
      <c r="BI129" s="101">
        <f>IF(U129="nulová",N129,0)</f>
        <v>0</v>
      </c>
      <c r="BJ129" s="19" t="s">
        <v>116</v>
      </c>
      <c r="BK129" s="101">
        <f>ROUND(L129*K129,2)</f>
        <v>0</v>
      </c>
      <c r="BL129" s="19" t="s">
        <v>142</v>
      </c>
      <c r="BM129" s="19" t="s">
        <v>161</v>
      </c>
    </row>
    <row r="130" spans="2:65" s="1" customFormat="1" ht="38.25" customHeight="1">
      <c r="B130" s="127"/>
      <c r="C130" s="156" t="s">
        <v>162</v>
      </c>
      <c r="D130" s="156" t="s">
        <v>138</v>
      </c>
      <c r="E130" s="157" t="s">
        <v>163</v>
      </c>
      <c r="F130" s="247" t="s">
        <v>164</v>
      </c>
      <c r="G130" s="247"/>
      <c r="H130" s="247"/>
      <c r="I130" s="247"/>
      <c r="J130" s="158" t="s">
        <v>154</v>
      </c>
      <c r="K130" s="159">
        <v>19.8</v>
      </c>
      <c r="L130" s="248">
        <v>0</v>
      </c>
      <c r="M130" s="248"/>
      <c r="N130" s="249">
        <f>ROUND(L130*K130,2)</f>
        <v>0</v>
      </c>
      <c r="O130" s="249"/>
      <c r="P130" s="249"/>
      <c r="Q130" s="249"/>
      <c r="R130" s="130"/>
      <c r="T130" s="160" t="s">
        <v>5</v>
      </c>
      <c r="U130" s="44" t="s">
        <v>44</v>
      </c>
      <c r="V130" s="36"/>
      <c r="W130" s="161">
        <f>V130*K130</f>
        <v>0</v>
      </c>
      <c r="X130" s="161">
        <v>0</v>
      </c>
      <c r="Y130" s="161">
        <f>X130*K130</f>
        <v>0</v>
      </c>
      <c r="Z130" s="161">
        <v>0</v>
      </c>
      <c r="AA130" s="162">
        <f>Z130*K130</f>
        <v>0</v>
      </c>
      <c r="AR130" s="19" t="s">
        <v>142</v>
      </c>
      <c r="AT130" s="19" t="s">
        <v>138</v>
      </c>
      <c r="AU130" s="19" t="s">
        <v>116</v>
      </c>
      <c r="AY130" s="19" t="s">
        <v>137</v>
      </c>
      <c r="BE130" s="101">
        <f>IF(U130="základná",N130,0)</f>
        <v>0</v>
      </c>
      <c r="BF130" s="101">
        <f>IF(U130="znížená",N130,0)</f>
        <v>0</v>
      </c>
      <c r="BG130" s="101">
        <f>IF(U130="zákl. prenesená",N130,0)</f>
        <v>0</v>
      </c>
      <c r="BH130" s="101">
        <f>IF(U130="zníž. prenesená",N130,0)</f>
        <v>0</v>
      </c>
      <c r="BI130" s="101">
        <f>IF(U130="nulová",N130,0)</f>
        <v>0</v>
      </c>
      <c r="BJ130" s="19" t="s">
        <v>116</v>
      </c>
      <c r="BK130" s="101">
        <f>ROUND(L130*K130,2)</f>
        <v>0</v>
      </c>
      <c r="BL130" s="19" t="s">
        <v>142</v>
      </c>
      <c r="BM130" s="19" t="s">
        <v>165</v>
      </c>
    </row>
    <row r="131" spans="2:65" s="9" customFormat="1" ht="29.85" customHeight="1">
      <c r="B131" s="145"/>
      <c r="C131" s="146"/>
      <c r="D131" s="155" t="s">
        <v>107</v>
      </c>
      <c r="E131" s="155"/>
      <c r="F131" s="155"/>
      <c r="G131" s="155"/>
      <c r="H131" s="155"/>
      <c r="I131" s="155"/>
      <c r="J131" s="155"/>
      <c r="K131" s="155"/>
      <c r="L131" s="155"/>
      <c r="M131" s="155"/>
      <c r="N131" s="261">
        <f>BK131</f>
        <v>0</v>
      </c>
      <c r="O131" s="262"/>
      <c r="P131" s="262"/>
      <c r="Q131" s="262"/>
      <c r="R131" s="148"/>
      <c r="T131" s="149"/>
      <c r="U131" s="146"/>
      <c r="V131" s="146"/>
      <c r="W131" s="150">
        <f>SUM(W132:W136)</f>
        <v>0</v>
      </c>
      <c r="X131" s="146"/>
      <c r="Y131" s="150">
        <f>SUM(Y132:Y136)</f>
        <v>126.87532</v>
      </c>
      <c r="Z131" s="146"/>
      <c r="AA131" s="151">
        <f>SUM(AA132:AA136)</f>
        <v>0</v>
      </c>
      <c r="AR131" s="152" t="s">
        <v>82</v>
      </c>
      <c r="AT131" s="153" t="s">
        <v>76</v>
      </c>
      <c r="AU131" s="153" t="s">
        <v>82</v>
      </c>
      <c r="AY131" s="152" t="s">
        <v>137</v>
      </c>
      <c r="BK131" s="154">
        <f>SUM(BK132:BK136)</f>
        <v>0</v>
      </c>
    </row>
    <row r="132" spans="2:65" s="1" customFormat="1" ht="38.25" customHeight="1">
      <c r="B132" s="127"/>
      <c r="C132" s="156" t="s">
        <v>166</v>
      </c>
      <c r="D132" s="156" t="s">
        <v>138</v>
      </c>
      <c r="E132" s="157" t="s">
        <v>167</v>
      </c>
      <c r="F132" s="247" t="s">
        <v>168</v>
      </c>
      <c r="G132" s="247"/>
      <c r="H132" s="247"/>
      <c r="I132" s="247"/>
      <c r="J132" s="158" t="s">
        <v>141</v>
      </c>
      <c r="K132" s="159">
        <v>200</v>
      </c>
      <c r="L132" s="248">
        <v>0</v>
      </c>
      <c r="M132" s="248"/>
      <c r="N132" s="249">
        <f>ROUND(L132*K132,2)</f>
        <v>0</v>
      </c>
      <c r="O132" s="249"/>
      <c r="P132" s="249"/>
      <c r="Q132" s="249"/>
      <c r="R132" s="130"/>
      <c r="T132" s="160" t="s">
        <v>5</v>
      </c>
      <c r="U132" s="44" t="s">
        <v>44</v>
      </c>
      <c r="V132" s="36"/>
      <c r="W132" s="161">
        <f>V132*K132</f>
        <v>0</v>
      </c>
      <c r="X132" s="161">
        <v>0.30993999999999999</v>
      </c>
      <c r="Y132" s="161">
        <f>X132*K132</f>
        <v>61.988</v>
      </c>
      <c r="Z132" s="161">
        <v>0</v>
      </c>
      <c r="AA132" s="162">
        <f>Z132*K132</f>
        <v>0</v>
      </c>
      <c r="AR132" s="19" t="s">
        <v>142</v>
      </c>
      <c r="AT132" s="19" t="s">
        <v>138</v>
      </c>
      <c r="AU132" s="19" t="s">
        <v>116</v>
      </c>
      <c r="AY132" s="19" t="s">
        <v>137</v>
      </c>
      <c r="BE132" s="101">
        <f>IF(U132="základná",N132,0)</f>
        <v>0</v>
      </c>
      <c r="BF132" s="101">
        <f>IF(U132="znížená",N132,0)</f>
        <v>0</v>
      </c>
      <c r="BG132" s="101">
        <f>IF(U132="zákl. prenesená",N132,0)</f>
        <v>0</v>
      </c>
      <c r="BH132" s="101">
        <f>IF(U132="zníž. prenesená",N132,0)</f>
        <v>0</v>
      </c>
      <c r="BI132" s="101">
        <f>IF(U132="nulová",N132,0)</f>
        <v>0</v>
      </c>
      <c r="BJ132" s="19" t="s">
        <v>116</v>
      </c>
      <c r="BK132" s="101">
        <f>ROUND(L132*K132,2)</f>
        <v>0</v>
      </c>
      <c r="BL132" s="19" t="s">
        <v>142</v>
      </c>
      <c r="BM132" s="19" t="s">
        <v>169</v>
      </c>
    </row>
    <row r="133" spans="2:65" s="1" customFormat="1" ht="38.25" customHeight="1">
      <c r="B133" s="127"/>
      <c r="C133" s="156" t="s">
        <v>170</v>
      </c>
      <c r="D133" s="156" t="s">
        <v>138</v>
      </c>
      <c r="E133" s="157" t="s">
        <v>171</v>
      </c>
      <c r="F133" s="247" t="s">
        <v>172</v>
      </c>
      <c r="G133" s="247"/>
      <c r="H133" s="247"/>
      <c r="I133" s="247"/>
      <c r="J133" s="158" t="s">
        <v>141</v>
      </c>
      <c r="K133" s="159">
        <v>33</v>
      </c>
      <c r="L133" s="248">
        <v>0</v>
      </c>
      <c r="M133" s="248"/>
      <c r="N133" s="249">
        <f>ROUND(L133*K133,2)</f>
        <v>0</v>
      </c>
      <c r="O133" s="249"/>
      <c r="P133" s="249"/>
      <c r="Q133" s="249"/>
      <c r="R133" s="130"/>
      <c r="T133" s="160" t="s">
        <v>5</v>
      </c>
      <c r="U133" s="44" t="s">
        <v>44</v>
      </c>
      <c r="V133" s="36"/>
      <c r="W133" s="161">
        <f>V133*K133</f>
        <v>0</v>
      </c>
      <c r="X133" s="161">
        <v>0.15004000000000001</v>
      </c>
      <c r="Y133" s="161">
        <f>X133*K133</f>
        <v>4.9513199999999999</v>
      </c>
      <c r="Z133" s="161">
        <v>0</v>
      </c>
      <c r="AA133" s="162">
        <f>Z133*K133</f>
        <v>0</v>
      </c>
      <c r="AR133" s="19" t="s">
        <v>142</v>
      </c>
      <c r="AT133" s="19" t="s">
        <v>138</v>
      </c>
      <c r="AU133" s="19" t="s">
        <v>116</v>
      </c>
      <c r="AY133" s="19" t="s">
        <v>137</v>
      </c>
      <c r="BE133" s="101">
        <f>IF(U133="základná",N133,0)</f>
        <v>0</v>
      </c>
      <c r="BF133" s="101">
        <f>IF(U133="znížená",N133,0)</f>
        <v>0</v>
      </c>
      <c r="BG133" s="101">
        <f>IF(U133="zákl. prenesená",N133,0)</f>
        <v>0</v>
      </c>
      <c r="BH133" s="101">
        <f>IF(U133="zníž. prenesená",N133,0)</f>
        <v>0</v>
      </c>
      <c r="BI133" s="101">
        <f>IF(U133="nulová",N133,0)</f>
        <v>0</v>
      </c>
      <c r="BJ133" s="19" t="s">
        <v>116</v>
      </c>
      <c r="BK133" s="101">
        <f>ROUND(L133*K133,2)</f>
        <v>0</v>
      </c>
      <c r="BL133" s="19" t="s">
        <v>142</v>
      </c>
      <c r="BM133" s="19" t="s">
        <v>173</v>
      </c>
    </row>
    <row r="134" spans="2:65" s="10" customFormat="1" ht="16.5" customHeight="1">
      <c r="B134" s="163"/>
      <c r="C134" s="164"/>
      <c r="D134" s="164"/>
      <c r="E134" s="165" t="s">
        <v>5</v>
      </c>
      <c r="F134" s="250" t="s">
        <v>174</v>
      </c>
      <c r="G134" s="251"/>
      <c r="H134" s="251"/>
      <c r="I134" s="251"/>
      <c r="J134" s="164"/>
      <c r="K134" s="166">
        <v>33</v>
      </c>
      <c r="L134" s="164"/>
      <c r="M134" s="164"/>
      <c r="N134" s="164"/>
      <c r="O134" s="164"/>
      <c r="P134" s="164"/>
      <c r="Q134" s="164"/>
      <c r="R134" s="167"/>
      <c r="T134" s="168"/>
      <c r="U134" s="164"/>
      <c r="V134" s="164"/>
      <c r="W134" s="164"/>
      <c r="X134" s="164"/>
      <c r="Y134" s="164"/>
      <c r="Z134" s="164"/>
      <c r="AA134" s="169"/>
      <c r="AT134" s="170" t="s">
        <v>157</v>
      </c>
      <c r="AU134" s="170" t="s">
        <v>116</v>
      </c>
      <c r="AV134" s="10" t="s">
        <v>116</v>
      </c>
      <c r="AW134" s="10" t="s">
        <v>34</v>
      </c>
      <c r="AX134" s="10" t="s">
        <v>82</v>
      </c>
      <c r="AY134" s="170" t="s">
        <v>137</v>
      </c>
    </row>
    <row r="135" spans="2:65" s="1" customFormat="1" ht="38.25" customHeight="1">
      <c r="B135" s="127"/>
      <c r="C135" s="156" t="s">
        <v>175</v>
      </c>
      <c r="D135" s="156" t="s">
        <v>138</v>
      </c>
      <c r="E135" s="157" t="s">
        <v>176</v>
      </c>
      <c r="F135" s="247" t="s">
        <v>177</v>
      </c>
      <c r="G135" s="247"/>
      <c r="H135" s="247"/>
      <c r="I135" s="247"/>
      <c r="J135" s="158" t="s">
        <v>141</v>
      </c>
      <c r="K135" s="159">
        <v>200</v>
      </c>
      <c r="L135" s="248">
        <v>0</v>
      </c>
      <c r="M135" s="248"/>
      <c r="N135" s="249">
        <f>ROUND(L135*K135,2)</f>
        <v>0</v>
      </c>
      <c r="O135" s="249"/>
      <c r="P135" s="249"/>
      <c r="Q135" s="249"/>
      <c r="R135" s="130"/>
      <c r="T135" s="160" t="s">
        <v>5</v>
      </c>
      <c r="U135" s="44" t="s">
        <v>44</v>
      </c>
      <c r="V135" s="36"/>
      <c r="W135" s="161">
        <f>V135*K135</f>
        <v>0</v>
      </c>
      <c r="X135" s="161">
        <v>0.112</v>
      </c>
      <c r="Y135" s="161">
        <f>X135*K135</f>
        <v>22.400000000000002</v>
      </c>
      <c r="Z135" s="161">
        <v>0</v>
      </c>
      <c r="AA135" s="162">
        <f>Z135*K135</f>
        <v>0</v>
      </c>
      <c r="AR135" s="19" t="s">
        <v>142</v>
      </c>
      <c r="AT135" s="19" t="s">
        <v>138</v>
      </c>
      <c r="AU135" s="19" t="s">
        <v>116</v>
      </c>
      <c r="AY135" s="19" t="s">
        <v>137</v>
      </c>
      <c r="BE135" s="101">
        <f>IF(U135="základná",N135,0)</f>
        <v>0</v>
      </c>
      <c r="BF135" s="101">
        <f>IF(U135="znížená",N135,0)</f>
        <v>0</v>
      </c>
      <c r="BG135" s="101">
        <f>IF(U135="zákl. prenesená",N135,0)</f>
        <v>0</v>
      </c>
      <c r="BH135" s="101">
        <f>IF(U135="zníž. prenesená",N135,0)</f>
        <v>0</v>
      </c>
      <c r="BI135" s="101">
        <f>IF(U135="nulová",N135,0)</f>
        <v>0</v>
      </c>
      <c r="BJ135" s="19" t="s">
        <v>116</v>
      </c>
      <c r="BK135" s="101">
        <f>ROUND(L135*K135,2)</f>
        <v>0</v>
      </c>
      <c r="BL135" s="19" t="s">
        <v>142</v>
      </c>
      <c r="BM135" s="19" t="s">
        <v>178</v>
      </c>
    </row>
    <row r="136" spans="2:65" s="1" customFormat="1" ht="16.5" customHeight="1">
      <c r="B136" s="127"/>
      <c r="C136" s="171" t="s">
        <v>179</v>
      </c>
      <c r="D136" s="171" t="s">
        <v>180</v>
      </c>
      <c r="E136" s="172" t="s">
        <v>181</v>
      </c>
      <c r="F136" s="252" t="s">
        <v>182</v>
      </c>
      <c r="G136" s="252"/>
      <c r="H136" s="252"/>
      <c r="I136" s="252"/>
      <c r="J136" s="173" t="s">
        <v>141</v>
      </c>
      <c r="K136" s="174">
        <v>204</v>
      </c>
      <c r="L136" s="253">
        <v>0</v>
      </c>
      <c r="M136" s="253"/>
      <c r="N136" s="254">
        <f>ROUND(L136*K136,2)</f>
        <v>0</v>
      </c>
      <c r="O136" s="249"/>
      <c r="P136" s="249"/>
      <c r="Q136" s="249"/>
      <c r="R136" s="130"/>
      <c r="T136" s="160" t="s">
        <v>5</v>
      </c>
      <c r="U136" s="44" t="s">
        <v>44</v>
      </c>
      <c r="V136" s="36"/>
      <c r="W136" s="161">
        <f>V136*K136</f>
        <v>0</v>
      </c>
      <c r="X136" s="161">
        <v>0.184</v>
      </c>
      <c r="Y136" s="161">
        <f>X136*K136</f>
        <v>37.536000000000001</v>
      </c>
      <c r="Z136" s="161">
        <v>0</v>
      </c>
      <c r="AA136" s="162">
        <f>Z136*K136</f>
        <v>0</v>
      </c>
      <c r="AR136" s="19" t="s">
        <v>170</v>
      </c>
      <c r="AT136" s="19" t="s">
        <v>180</v>
      </c>
      <c r="AU136" s="19" t="s">
        <v>116</v>
      </c>
      <c r="AY136" s="19" t="s">
        <v>137</v>
      </c>
      <c r="BE136" s="101">
        <f>IF(U136="základná",N136,0)</f>
        <v>0</v>
      </c>
      <c r="BF136" s="101">
        <f>IF(U136="znížená",N136,0)</f>
        <v>0</v>
      </c>
      <c r="BG136" s="101">
        <f>IF(U136="zákl. prenesená",N136,0)</f>
        <v>0</v>
      </c>
      <c r="BH136" s="101">
        <f>IF(U136="zníž. prenesená",N136,0)</f>
        <v>0</v>
      </c>
      <c r="BI136" s="101">
        <f>IF(U136="nulová",N136,0)</f>
        <v>0</v>
      </c>
      <c r="BJ136" s="19" t="s">
        <v>116</v>
      </c>
      <c r="BK136" s="101">
        <f>ROUND(L136*K136,2)</f>
        <v>0</v>
      </c>
      <c r="BL136" s="19" t="s">
        <v>142</v>
      </c>
      <c r="BM136" s="19" t="s">
        <v>183</v>
      </c>
    </row>
    <row r="137" spans="2:65" s="9" customFormat="1" ht="29.85" customHeight="1">
      <c r="B137" s="145"/>
      <c r="C137" s="146"/>
      <c r="D137" s="155" t="s">
        <v>108</v>
      </c>
      <c r="E137" s="155"/>
      <c r="F137" s="155"/>
      <c r="G137" s="155"/>
      <c r="H137" s="155"/>
      <c r="I137" s="155"/>
      <c r="J137" s="155"/>
      <c r="K137" s="155"/>
      <c r="L137" s="155"/>
      <c r="M137" s="155"/>
      <c r="N137" s="261">
        <f>BK137</f>
        <v>0</v>
      </c>
      <c r="O137" s="262"/>
      <c r="P137" s="262"/>
      <c r="Q137" s="262"/>
      <c r="R137" s="148"/>
      <c r="T137" s="149"/>
      <c r="U137" s="146"/>
      <c r="V137" s="146"/>
      <c r="W137" s="150">
        <f>SUM(W138:W146)</f>
        <v>0</v>
      </c>
      <c r="X137" s="146"/>
      <c r="Y137" s="150">
        <f>SUM(Y138:Y146)</f>
        <v>74.749636500000008</v>
      </c>
      <c r="Z137" s="146"/>
      <c r="AA137" s="151">
        <f>SUM(AA138:AA146)</f>
        <v>0</v>
      </c>
      <c r="AR137" s="152" t="s">
        <v>82</v>
      </c>
      <c r="AT137" s="153" t="s">
        <v>76</v>
      </c>
      <c r="AU137" s="153" t="s">
        <v>82</v>
      </c>
      <c r="AY137" s="152" t="s">
        <v>137</v>
      </c>
      <c r="BK137" s="154">
        <f>SUM(BK138:BK146)</f>
        <v>0</v>
      </c>
    </row>
    <row r="138" spans="2:65" s="1" customFormat="1" ht="38.25" customHeight="1">
      <c r="B138" s="127"/>
      <c r="C138" s="156" t="s">
        <v>184</v>
      </c>
      <c r="D138" s="156" t="s">
        <v>138</v>
      </c>
      <c r="E138" s="157" t="s">
        <v>185</v>
      </c>
      <c r="F138" s="247" t="s">
        <v>186</v>
      </c>
      <c r="G138" s="247"/>
      <c r="H138" s="247"/>
      <c r="I138" s="247"/>
      <c r="J138" s="158" t="s">
        <v>146</v>
      </c>
      <c r="K138" s="159">
        <v>165</v>
      </c>
      <c r="L138" s="248">
        <v>0</v>
      </c>
      <c r="M138" s="248"/>
      <c r="N138" s="249">
        <f>ROUND(L138*K138,2)</f>
        <v>0</v>
      </c>
      <c r="O138" s="249"/>
      <c r="P138" s="249"/>
      <c r="Q138" s="249"/>
      <c r="R138" s="130"/>
      <c r="T138" s="160" t="s">
        <v>5</v>
      </c>
      <c r="U138" s="44" t="s">
        <v>44</v>
      </c>
      <c r="V138" s="36"/>
      <c r="W138" s="161">
        <f>V138*K138</f>
        <v>0</v>
      </c>
      <c r="X138" s="161">
        <v>0.12656000000000001</v>
      </c>
      <c r="Y138" s="161">
        <f>X138*K138</f>
        <v>20.882400000000001</v>
      </c>
      <c r="Z138" s="161">
        <v>0</v>
      </c>
      <c r="AA138" s="162">
        <f>Z138*K138</f>
        <v>0</v>
      </c>
      <c r="AR138" s="19" t="s">
        <v>142</v>
      </c>
      <c r="AT138" s="19" t="s">
        <v>138</v>
      </c>
      <c r="AU138" s="19" t="s">
        <v>116</v>
      </c>
      <c r="AY138" s="19" t="s">
        <v>137</v>
      </c>
      <c r="BE138" s="101">
        <f>IF(U138="základná",N138,0)</f>
        <v>0</v>
      </c>
      <c r="BF138" s="101">
        <f>IF(U138="znížená",N138,0)</f>
        <v>0</v>
      </c>
      <c r="BG138" s="101">
        <f>IF(U138="zákl. prenesená",N138,0)</f>
        <v>0</v>
      </c>
      <c r="BH138" s="101">
        <f>IF(U138="zníž. prenesená",N138,0)</f>
        <v>0</v>
      </c>
      <c r="BI138" s="101">
        <f>IF(U138="nulová",N138,0)</f>
        <v>0</v>
      </c>
      <c r="BJ138" s="19" t="s">
        <v>116</v>
      </c>
      <c r="BK138" s="101">
        <f>ROUND(L138*K138,2)</f>
        <v>0</v>
      </c>
      <c r="BL138" s="19" t="s">
        <v>142</v>
      </c>
      <c r="BM138" s="19" t="s">
        <v>187</v>
      </c>
    </row>
    <row r="139" spans="2:65" s="1" customFormat="1" ht="25.5" customHeight="1">
      <c r="B139" s="127"/>
      <c r="C139" s="171" t="s">
        <v>188</v>
      </c>
      <c r="D139" s="171" t="s">
        <v>180</v>
      </c>
      <c r="E139" s="172" t="s">
        <v>189</v>
      </c>
      <c r="F139" s="252" t="s">
        <v>190</v>
      </c>
      <c r="G139" s="252"/>
      <c r="H139" s="252"/>
      <c r="I139" s="252"/>
      <c r="J139" s="173" t="s">
        <v>191</v>
      </c>
      <c r="K139" s="174">
        <v>166.65</v>
      </c>
      <c r="L139" s="253">
        <v>0</v>
      </c>
      <c r="M139" s="253"/>
      <c r="N139" s="254">
        <f>ROUND(L139*K139,2)</f>
        <v>0</v>
      </c>
      <c r="O139" s="249"/>
      <c r="P139" s="249"/>
      <c r="Q139" s="249"/>
      <c r="R139" s="130"/>
      <c r="T139" s="160" t="s">
        <v>5</v>
      </c>
      <c r="U139" s="44" t="s">
        <v>44</v>
      </c>
      <c r="V139" s="36"/>
      <c r="W139" s="161">
        <f>V139*K139</f>
        <v>0</v>
      </c>
      <c r="X139" s="161">
        <v>8.5000000000000006E-2</v>
      </c>
      <c r="Y139" s="161">
        <f>X139*K139</f>
        <v>14.165250000000002</v>
      </c>
      <c r="Z139" s="161">
        <v>0</v>
      </c>
      <c r="AA139" s="162">
        <f>Z139*K139</f>
        <v>0</v>
      </c>
      <c r="AR139" s="19" t="s">
        <v>170</v>
      </c>
      <c r="AT139" s="19" t="s">
        <v>180</v>
      </c>
      <c r="AU139" s="19" t="s">
        <v>116</v>
      </c>
      <c r="AY139" s="19" t="s">
        <v>137</v>
      </c>
      <c r="BE139" s="101">
        <f>IF(U139="základná",N139,0)</f>
        <v>0</v>
      </c>
      <c r="BF139" s="101">
        <f>IF(U139="znížená",N139,0)</f>
        <v>0</v>
      </c>
      <c r="BG139" s="101">
        <f>IF(U139="zákl. prenesená",N139,0)</f>
        <v>0</v>
      </c>
      <c r="BH139" s="101">
        <f>IF(U139="zníž. prenesená",N139,0)</f>
        <v>0</v>
      </c>
      <c r="BI139" s="101">
        <f>IF(U139="nulová",N139,0)</f>
        <v>0</v>
      </c>
      <c r="BJ139" s="19" t="s">
        <v>116</v>
      </c>
      <c r="BK139" s="101">
        <f>ROUND(L139*K139,2)</f>
        <v>0</v>
      </c>
      <c r="BL139" s="19" t="s">
        <v>142</v>
      </c>
      <c r="BM139" s="19" t="s">
        <v>192</v>
      </c>
    </row>
    <row r="140" spans="2:65" s="1" customFormat="1" ht="38.25" customHeight="1">
      <c r="B140" s="127"/>
      <c r="C140" s="156" t="s">
        <v>193</v>
      </c>
      <c r="D140" s="156" t="s">
        <v>138</v>
      </c>
      <c r="E140" s="157" t="s">
        <v>194</v>
      </c>
      <c r="F140" s="247" t="s">
        <v>195</v>
      </c>
      <c r="G140" s="247"/>
      <c r="H140" s="247"/>
      <c r="I140" s="247"/>
      <c r="J140" s="158" t="s">
        <v>154</v>
      </c>
      <c r="K140" s="159">
        <v>14.85</v>
      </c>
      <c r="L140" s="248">
        <v>0</v>
      </c>
      <c r="M140" s="248"/>
      <c r="N140" s="249">
        <f>ROUND(L140*K140,2)</f>
        <v>0</v>
      </c>
      <c r="O140" s="249"/>
      <c r="P140" s="249"/>
      <c r="Q140" s="249"/>
      <c r="R140" s="130"/>
      <c r="T140" s="160" t="s">
        <v>5</v>
      </c>
      <c r="U140" s="44" t="s">
        <v>44</v>
      </c>
      <c r="V140" s="36"/>
      <c r="W140" s="161">
        <f>V140*K140</f>
        <v>0</v>
      </c>
      <c r="X140" s="161">
        <v>2.2010900000000002</v>
      </c>
      <c r="Y140" s="161">
        <f>X140*K140</f>
        <v>32.686186500000005</v>
      </c>
      <c r="Z140" s="161">
        <v>0</v>
      </c>
      <c r="AA140" s="162">
        <f>Z140*K140</f>
        <v>0</v>
      </c>
      <c r="AR140" s="19" t="s">
        <v>142</v>
      </c>
      <c r="AT140" s="19" t="s">
        <v>138</v>
      </c>
      <c r="AU140" s="19" t="s">
        <v>116</v>
      </c>
      <c r="AY140" s="19" t="s">
        <v>137</v>
      </c>
      <c r="BE140" s="101">
        <f>IF(U140="základná",N140,0)</f>
        <v>0</v>
      </c>
      <c r="BF140" s="101">
        <f>IF(U140="znížená",N140,0)</f>
        <v>0</v>
      </c>
      <c r="BG140" s="101">
        <f>IF(U140="zákl. prenesená",N140,0)</f>
        <v>0</v>
      </c>
      <c r="BH140" s="101">
        <f>IF(U140="zníž. prenesená",N140,0)</f>
        <v>0</v>
      </c>
      <c r="BI140" s="101">
        <f>IF(U140="nulová",N140,0)</f>
        <v>0</v>
      </c>
      <c r="BJ140" s="19" t="s">
        <v>116</v>
      </c>
      <c r="BK140" s="101">
        <f>ROUND(L140*K140,2)</f>
        <v>0</v>
      </c>
      <c r="BL140" s="19" t="s">
        <v>142</v>
      </c>
      <c r="BM140" s="19" t="s">
        <v>196</v>
      </c>
    </row>
    <row r="141" spans="2:65" s="10" customFormat="1" ht="16.5" customHeight="1">
      <c r="B141" s="163"/>
      <c r="C141" s="164"/>
      <c r="D141" s="164"/>
      <c r="E141" s="165" t="s">
        <v>5</v>
      </c>
      <c r="F141" s="250" t="s">
        <v>197</v>
      </c>
      <c r="G141" s="251"/>
      <c r="H141" s="251"/>
      <c r="I141" s="251"/>
      <c r="J141" s="164"/>
      <c r="K141" s="166">
        <v>14.85</v>
      </c>
      <c r="L141" s="164"/>
      <c r="M141" s="164"/>
      <c r="N141" s="164"/>
      <c r="O141" s="164"/>
      <c r="P141" s="164"/>
      <c r="Q141" s="164"/>
      <c r="R141" s="167"/>
      <c r="T141" s="168"/>
      <c r="U141" s="164"/>
      <c r="V141" s="164"/>
      <c r="W141" s="164"/>
      <c r="X141" s="164"/>
      <c r="Y141" s="164"/>
      <c r="Z141" s="164"/>
      <c r="AA141" s="169"/>
      <c r="AT141" s="170" t="s">
        <v>157</v>
      </c>
      <c r="AU141" s="170" t="s">
        <v>116</v>
      </c>
      <c r="AV141" s="10" t="s">
        <v>116</v>
      </c>
      <c r="AW141" s="10" t="s">
        <v>34</v>
      </c>
      <c r="AX141" s="10" t="s">
        <v>82</v>
      </c>
      <c r="AY141" s="170" t="s">
        <v>137</v>
      </c>
    </row>
    <row r="142" spans="2:65" s="1" customFormat="1" ht="25.5" customHeight="1">
      <c r="B142" s="127"/>
      <c r="C142" s="156" t="s">
        <v>198</v>
      </c>
      <c r="D142" s="156" t="s">
        <v>138</v>
      </c>
      <c r="E142" s="157" t="s">
        <v>199</v>
      </c>
      <c r="F142" s="247" t="s">
        <v>200</v>
      </c>
      <c r="G142" s="247"/>
      <c r="H142" s="247"/>
      <c r="I142" s="247"/>
      <c r="J142" s="158" t="s">
        <v>146</v>
      </c>
      <c r="K142" s="159">
        <v>165</v>
      </c>
      <c r="L142" s="248">
        <v>0</v>
      </c>
      <c r="M142" s="248"/>
      <c r="N142" s="249">
        <f>ROUND(L142*K142,2)</f>
        <v>0</v>
      </c>
      <c r="O142" s="249"/>
      <c r="P142" s="249"/>
      <c r="Q142" s="249"/>
      <c r="R142" s="130"/>
      <c r="T142" s="160" t="s">
        <v>5</v>
      </c>
      <c r="U142" s="44" t="s">
        <v>44</v>
      </c>
      <c r="V142" s="36"/>
      <c r="W142" s="161">
        <f>V142*K142</f>
        <v>0</v>
      </c>
      <c r="X142" s="161">
        <v>4.2520000000000002E-2</v>
      </c>
      <c r="Y142" s="161">
        <f>X142*K142</f>
        <v>7.0158000000000005</v>
      </c>
      <c r="Z142" s="161">
        <v>0</v>
      </c>
      <c r="AA142" s="162">
        <f>Z142*K142</f>
        <v>0</v>
      </c>
      <c r="AR142" s="19" t="s">
        <v>142</v>
      </c>
      <c r="AT142" s="19" t="s">
        <v>138</v>
      </c>
      <c r="AU142" s="19" t="s">
        <v>116</v>
      </c>
      <c r="AY142" s="19" t="s">
        <v>137</v>
      </c>
      <c r="BE142" s="101">
        <f>IF(U142="základná",N142,0)</f>
        <v>0</v>
      </c>
      <c r="BF142" s="101">
        <f>IF(U142="znížená",N142,0)</f>
        <v>0</v>
      </c>
      <c r="BG142" s="101">
        <f>IF(U142="zákl. prenesená",N142,0)</f>
        <v>0</v>
      </c>
      <c r="BH142" s="101">
        <f>IF(U142="zníž. prenesená",N142,0)</f>
        <v>0</v>
      </c>
      <c r="BI142" s="101">
        <f>IF(U142="nulová",N142,0)</f>
        <v>0</v>
      </c>
      <c r="BJ142" s="19" t="s">
        <v>116</v>
      </c>
      <c r="BK142" s="101">
        <f>ROUND(L142*K142,2)</f>
        <v>0</v>
      </c>
      <c r="BL142" s="19" t="s">
        <v>142</v>
      </c>
      <c r="BM142" s="19" t="s">
        <v>201</v>
      </c>
    </row>
    <row r="143" spans="2:65" s="1" customFormat="1" ht="38.25" customHeight="1">
      <c r="B143" s="127"/>
      <c r="C143" s="156" t="s">
        <v>202</v>
      </c>
      <c r="D143" s="156" t="s">
        <v>138</v>
      </c>
      <c r="E143" s="157" t="s">
        <v>203</v>
      </c>
      <c r="F143" s="247" t="s">
        <v>204</v>
      </c>
      <c r="G143" s="247"/>
      <c r="H143" s="247"/>
      <c r="I143" s="247"/>
      <c r="J143" s="158" t="s">
        <v>205</v>
      </c>
      <c r="K143" s="159">
        <v>98.8</v>
      </c>
      <c r="L143" s="248">
        <v>0</v>
      </c>
      <c r="M143" s="248"/>
      <c r="N143" s="249">
        <f>ROUND(L143*K143,2)</f>
        <v>0</v>
      </c>
      <c r="O143" s="249"/>
      <c r="P143" s="249"/>
      <c r="Q143" s="249"/>
      <c r="R143" s="130"/>
      <c r="T143" s="160" t="s">
        <v>5</v>
      </c>
      <c r="U143" s="44" t="s">
        <v>44</v>
      </c>
      <c r="V143" s="36"/>
      <c r="W143" s="161">
        <f>V143*K143</f>
        <v>0</v>
      </c>
      <c r="X143" s="161">
        <v>0</v>
      </c>
      <c r="Y143" s="161">
        <f>X143*K143</f>
        <v>0</v>
      </c>
      <c r="Z143" s="161">
        <v>0</v>
      </c>
      <c r="AA143" s="162">
        <f>Z143*K143</f>
        <v>0</v>
      </c>
      <c r="AR143" s="19" t="s">
        <v>142</v>
      </c>
      <c r="AT143" s="19" t="s">
        <v>138</v>
      </c>
      <c r="AU143" s="19" t="s">
        <v>116</v>
      </c>
      <c r="AY143" s="19" t="s">
        <v>137</v>
      </c>
      <c r="BE143" s="101">
        <f>IF(U143="základná",N143,0)</f>
        <v>0</v>
      </c>
      <c r="BF143" s="101">
        <f>IF(U143="znížená",N143,0)</f>
        <v>0</v>
      </c>
      <c r="BG143" s="101">
        <f>IF(U143="zákl. prenesená",N143,0)</f>
        <v>0</v>
      </c>
      <c r="BH143" s="101">
        <f>IF(U143="zníž. prenesená",N143,0)</f>
        <v>0</v>
      </c>
      <c r="BI143" s="101">
        <f>IF(U143="nulová",N143,0)</f>
        <v>0</v>
      </c>
      <c r="BJ143" s="19" t="s">
        <v>116</v>
      </c>
      <c r="BK143" s="101">
        <f>ROUND(L143*K143,2)</f>
        <v>0</v>
      </c>
      <c r="BL143" s="19" t="s">
        <v>142</v>
      </c>
      <c r="BM143" s="19" t="s">
        <v>206</v>
      </c>
    </row>
    <row r="144" spans="2:65" s="1" customFormat="1" ht="25.5" customHeight="1">
      <c r="B144" s="127"/>
      <c r="C144" s="156" t="s">
        <v>207</v>
      </c>
      <c r="D144" s="156" t="s">
        <v>138</v>
      </c>
      <c r="E144" s="157" t="s">
        <v>208</v>
      </c>
      <c r="F144" s="247" t="s">
        <v>209</v>
      </c>
      <c r="G144" s="247"/>
      <c r="H144" s="247"/>
      <c r="I144" s="247"/>
      <c r="J144" s="158" t="s">
        <v>205</v>
      </c>
      <c r="K144" s="159">
        <v>296.39999999999998</v>
      </c>
      <c r="L144" s="248">
        <v>0</v>
      </c>
      <c r="M144" s="248"/>
      <c r="N144" s="249">
        <f>ROUND(L144*K144,2)</f>
        <v>0</v>
      </c>
      <c r="O144" s="249"/>
      <c r="P144" s="249"/>
      <c r="Q144" s="249"/>
      <c r="R144" s="130"/>
      <c r="T144" s="160" t="s">
        <v>5</v>
      </c>
      <c r="U144" s="44" t="s">
        <v>44</v>
      </c>
      <c r="V144" s="36"/>
      <c r="W144" s="161">
        <f>V144*K144</f>
        <v>0</v>
      </c>
      <c r="X144" s="161">
        <v>0</v>
      </c>
      <c r="Y144" s="161">
        <f>X144*K144</f>
        <v>0</v>
      </c>
      <c r="Z144" s="161">
        <v>0</v>
      </c>
      <c r="AA144" s="162">
        <f>Z144*K144</f>
        <v>0</v>
      </c>
      <c r="AR144" s="19" t="s">
        <v>142</v>
      </c>
      <c r="AT144" s="19" t="s">
        <v>138</v>
      </c>
      <c r="AU144" s="19" t="s">
        <v>116</v>
      </c>
      <c r="AY144" s="19" t="s">
        <v>137</v>
      </c>
      <c r="BE144" s="101">
        <f>IF(U144="základná",N144,0)</f>
        <v>0</v>
      </c>
      <c r="BF144" s="101">
        <f>IF(U144="znížená",N144,0)</f>
        <v>0</v>
      </c>
      <c r="BG144" s="101">
        <f>IF(U144="zákl. prenesená",N144,0)</f>
        <v>0</v>
      </c>
      <c r="BH144" s="101">
        <f>IF(U144="zníž. prenesená",N144,0)</f>
        <v>0</v>
      </c>
      <c r="BI144" s="101">
        <f>IF(U144="nulová",N144,0)</f>
        <v>0</v>
      </c>
      <c r="BJ144" s="19" t="s">
        <v>116</v>
      </c>
      <c r="BK144" s="101">
        <f>ROUND(L144*K144,2)</f>
        <v>0</v>
      </c>
      <c r="BL144" s="19" t="s">
        <v>142</v>
      </c>
      <c r="BM144" s="19" t="s">
        <v>210</v>
      </c>
    </row>
    <row r="145" spans="2:65" s="1" customFormat="1" ht="25.5" customHeight="1">
      <c r="B145" s="127"/>
      <c r="C145" s="156" t="s">
        <v>211</v>
      </c>
      <c r="D145" s="156" t="s">
        <v>138</v>
      </c>
      <c r="E145" s="157" t="s">
        <v>212</v>
      </c>
      <c r="F145" s="247" t="s">
        <v>213</v>
      </c>
      <c r="G145" s="247"/>
      <c r="H145" s="247"/>
      <c r="I145" s="247"/>
      <c r="J145" s="158" t="s">
        <v>205</v>
      </c>
      <c r="K145" s="159">
        <v>98.8</v>
      </c>
      <c r="L145" s="248">
        <v>0</v>
      </c>
      <c r="M145" s="248"/>
      <c r="N145" s="249">
        <f>ROUND(L145*K145,2)</f>
        <v>0</v>
      </c>
      <c r="O145" s="249"/>
      <c r="P145" s="249"/>
      <c r="Q145" s="249"/>
      <c r="R145" s="130"/>
      <c r="T145" s="160" t="s">
        <v>5</v>
      </c>
      <c r="U145" s="44" t="s">
        <v>44</v>
      </c>
      <c r="V145" s="36"/>
      <c r="W145" s="161">
        <f>V145*K145</f>
        <v>0</v>
      </c>
      <c r="X145" s="161">
        <v>0</v>
      </c>
      <c r="Y145" s="161">
        <f>X145*K145</f>
        <v>0</v>
      </c>
      <c r="Z145" s="161">
        <v>0</v>
      </c>
      <c r="AA145" s="162">
        <f>Z145*K145</f>
        <v>0</v>
      </c>
      <c r="AR145" s="19" t="s">
        <v>142</v>
      </c>
      <c r="AT145" s="19" t="s">
        <v>138</v>
      </c>
      <c r="AU145" s="19" t="s">
        <v>116</v>
      </c>
      <c r="AY145" s="19" t="s">
        <v>137</v>
      </c>
      <c r="BE145" s="101">
        <f>IF(U145="základná",N145,0)</f>
        <v>0</v>
      </c>
      <c r="BF145" s="101">
        <f>IF(U145="znížená",N145,0)</f>
        <v>0</v>
      </c>
      <c r="BG145" s="101">
        <f>IF(U145="zákl. prenesená",N145,0)</f>
        <v>0</v>
      </c>
      <c r="BH145" s="101">
        <f>IF(U145="zníž. prenesená",N145,0)</f>
        <v>0</v>
      </c>
      <c r="BI145" s="101">
        <f>IF(U145="nulová",N145,0)</f>
        <v>0</v>
      </c>
      <c r="BJ145" s="19" t="s">
        <v>116</v>
      </c>
      <c r="BK145" s="101">
        <f>ROUND(L145*K145,2)</f>
        <v>0</v>
      </c>
      <c r="BL145" s="19" t="s">
        <v>142</v>
      </c>
      <c r="BM145" s="19" t="s">
        <v>214</v>
      </c>
    </row>
    <row r="146" spans="2:65" s="1" customFormat="1" ht="25.5" customHeight="1">
      <c r="B146" s="127"/>
      <c r="C146" s="156" t="s">
        <v>215</v>
      </c>
      <c r="D146" s="156" t="s">
        <v>138</v>
      </c>
      <c r="E146" s="157" t="s">
        <v>216</v>
      </c>
      <c r="F146" s="247" t="s">
        <v>217</v>
      </c>
      <c r="G146" s="247"/>
      <c r="H146" s="247"/>
      <c r="I146" s="247"/>
      <c r="J146" s="158" t="s">
        <v>205</v>
      </c>
      <c r="K146" s="159">
        <v>98.8</v>
      </c>
      <c r="L146" s="248">
        <v>0</v>
      </c>
      <c r="M146" s="248"/>
      <c r="N146" s="249">
        <f>ROUND(L146*K146,2)</f>
        <v>0</v>
      </c>
      <c r="O146" s="249"/>
      <c r="P146" s="249"/>
      <c r="Q146" s="249"/>
      <c r="R146" s="130"/>
      <c r="T146" s="160" t="s">
        <v>5</v>
      </c>
      <c r="U146" s="44" t="s">
        <v>44</v>
      </c>
      <c r="V146" s="36"/>
      <c r="W146" s="161">
        <f>V146*K146</f>
        <v>0</v>
      </c>
      <c r="X146" s="161">
        <v>0</v>
      </c>
      <c r="Y146" s="161">
        <f>X146*K146</f>
        <v>0</v>
      </c>
      <c r="Z146" s="161">
        <v>0</v>
      </c>
      <c r="AA146" s="162">
        <f>Z146*K146</f>
        <v>0</v>
      </c>
      <c r="AR146" s="19" t="s">
        <v>142</v>
      </c>
      <c r="AT146" s="19" t="s">
        <v>138</v>
      </c>
      <c r="AU146" s="19" t="s">
        <v>116</v>
      </c>
      <c r="AY146" s="19" t="s">
        <v>137</v>
      </c>
      <c r="BE146" s="101">
        <f>IF(U146="základná",N146,0)</f>
        <v>0</v>
      </c>
      <c r="BF146" s="101">
        <f>IF(U146="znížená",N146,0)</f>
        <v>0</v>
      </c>
      <c r="BG146" s="101">
        <f>IF(U146="zákl. prenesená",N146,0)</f>
        <v>0</v>
      </c>
      <c r="BH146" s="101">
        <f>IF(U146="zníž. prenesená",N146,0)</f>
        <v>0</v>
      </c>
      <c r="BI146" s="101">
        <f>IF(U146="nulová",N146,0)</f>
        <v>0</v>
      </c>
      <c r="BJ146" s="19" t="s">
        <v>116</v>
      </c>
      <c r="BK146" s="101">
        <f>ROUND(L146*K146,2)</f>
        <v>0</v>
      </c>
      <c r="BL146" s="19" t="s">
        <v>142</v>
      </c>
      <c r="BM146" s="19" t="s">
        <v>218</v>
      </c>
    </row>
    <row r="147" spans="2:65" s="9" customFormat="1" ht="29.85" customHeight="1">
      <c r="B147" s="145"/>
      <c r="C147" s="146"/>
      <c r="D147" s="155" t="s">
        <v>109</v>
      </c>
      <c r="E147" s="155"/>
      <c r="F147" s="155"/>
      <c r="G147" s="155"/>
      <c r="H147" s="155"/>
      <c r="I147" s="155"/>
      <c r="J147" s="155"/>
      <c r="K147" s="155"/>
      <c r="L147" s="155"/>
      <c r="M147" s="155"/>
      <c r="N147" s="261">
        <f>BK147</f>
        <v>0</v>
      </c>
      <c r="O147" s="262"/>
      <c r="P147" s="262"/>
      <c r="Q147" s="262"/>
      <c r="R147" s="148"/>
      <c r="T147" s="149"/>
      <c r="U147" s="146"/>
      <c r="V147" s="146"/>
      <c r="W147" s="150">
        <f>W148</f>
        <v>0</v>
      </c>
      <c r="X147" s="146"/>
      <c r="Y147" s="150">
        <f>Y148</f>
        <v>0</v>
      </c>
      <c r="Z147" s="146"/>
      <c r="AA147" s="151">
        <f>AA148</f>
        <v>0</v>
      </c>
      <c r="AR147" s="152" t="s">
        <v>82</v>
      </c>
      <c r="AT147" s="153" t="s">
        <v>76</v>
      </c>
      <c r="AU147" s="153" t="s">
        <v>82</v>
      </c>
      <c r="AY147" s="152" t="s">
        <v>137</v>
      </c>
      <c r="BK147" s="154">
        <f>BK148</f>
        <v>0</v>
      </c>
    </row>
    <row r="148" spans="2:65" s="1" customFormat="1" ht="38.25" customHeight="1">
      <c r="B148" s="127"/>
      <c r="C148" s="156" t="s">
        <v>219</v>
      </c>
      <c r="D148" s="156" t="s">
        <v>138</v>
      </c>
      <c r="E148" s="157" t="s">
        <v>220</v>
      </c>
      <c r="F148" s="247" t="s">
        <v>221</v>
      </c>
      <c r="G148" s="247"/>
      <c r="H148" s="247"/>
      <c r="I148" s="247"/>
      <c r="J148" s="158" t="s">
        <v>205</v>
      </c>
      <c r="K148" s="159">
        <v>201.625</v>
      </c>
      <c r="L148" s="248">
        <v>0</v>
      </c>
      <c r="M148" s="248"/>
      <c r="N148" s="249">
        <f>ROUND(L148*K148,2)</f>
        <v>0</v>
      </c>
      <c r="O148" s="249"/>
      <c r="P148" s="249"/>
      <c r="Q148" s="249"/>
      <c r="R148" s="130"/>
      <c r="T148" s="160" t="s">
        <v>5</v>
      </c>
      <c r="U148" s="44" t="s">
        <v>44</v>
      </c>
      <c r="V148" s="36"/>
      <c r="W148" s="161">
        <f>V148*K148</f>
        <v>0</v>
      </c>
      <c r="X148" s="161">
        <v>0</v>
      </c>
      <c r="Y148" s="161">
        <f>X148*K148</f>
        <v>0</v>
      </c>
      <c r="Z148" s="161">
        <v>0</v>
      </c>
      <c r="AA148" s="162">
        <f>Z148*K148</f>
        <v>0</v>
      </c>
      <c r="AR148" s="19" t="s">
        <v>142</v>
      </c>
      <c r="AT148" s="19" t="s">
        <v>138</v>
      </c>
      <c r="AU148" s="19" t="s">
        <v>116</v>
      </c>
      <c r="AY148" s="19" t="s">
        <v>137</v>
      </c>
      <c r="BE148" s="101">
        <f>IF(U148="základná",N148,0)</f>
        <v>0</v>
      </c>
      <c r="BF148" s="101">
        <f>IF(U148="znížená",N148,0)</f>
        <v>0</v>
      </c>
      <c r="BG148" s="101">
        <f>IF(U148="zákl. prenesená",N148,0)</f>
        <v>0</v>
      </c>
      <c r="BH148" s="101">
        <f>IF(U148="zníž. prenesená",N148,0)</f>
        <v>0</v>
      </c>
      <c r="BI148" s="101">
        <f>IF(U148="nulová",N148,0)</f>
        <v>0</v>
      </c>
      <c r="BJ148" s="19" t="s">
        <v>116</v>
      </c>
      <c r="BK148" s="101">
        <f>ROUND(L148*K148,2)</f>
        <v>0</v>
      </c>
      <c r="BL148" s="19" t="s">
        <v>142</v>
      </c>
      <c r="BM148" s="19" t="s">
        <v>222</v>
      </c>
    </row>
    <row r="149" spans="2:65" s="9" customFormat="1" ht="37.35" customHeight="1">
      <c r="B149" s="145"/>
      <c r="C149" s="146"/>
      <c r="D149" s="147" t="s">
        <v>110</v>
      </c>
      <c r="E149" s="147"/>
      <c r="F149" s="147"/>
      <c r="G149" s="147"/>
      <c r="H149" s="147"/>
      <c r="I149" s="147"/>
      <c r="J149" s="147"/>
      <c r="K149" s="147"/>
      <c r="L149" s="147"/>
      <c r="M149" s="147"/>
      <c r="N149" s="263">
        <f>BK149</f>
        <v>0</v>
      </c>
      <c r="O149" s="264"/>
      <c r="P149" s="264"/>
      <c r="Q149" s="264"/>
      <c r="R149" s="148"/>
      <c r="T149" s="149"/>
      <c r="U149" s="146"/>
      <c r="V149" s="146"/>
      <c r="W149" s="150">
        <f>W150</f>
        <v>0</v>
      </c>
      <c r="X149" s="146"/>
      <c r="Y149" s="150">
        <f>Y150</f>
        <v>0.10890000000000001</v>
      </c>
      <c r="Z149" s="146"/>
      <c r="AA149" s="151">
        <f>AA150</f>
        <v>0</v>
      </c>
      <c r="AR149" s="152" t="s">
        <v>116</v>
      </c>
      <c r="AT149" s="153" t="s">
        <v>76</v>
      </c>
      <c r="AU149" s="153" t="s">
        <v>77</v>
      </c>
      <c r="AY149" s="152" t="s">
        <v>137</v>
      </c>
      <c r="BK149" s="154">
        <f>BK150</f>
        <v>0</v>
      </c>
    </row>
    <row r="150" spans="2:65" s="9" customFormat="1" ht="19.899999999999999" customHeight="1">
      <c r="B150" s="145"/>
      <c r="C150" s="146"/>
      <c r="D150" s="155" t="s">
        <v>111</v>
      </c>
      <c r="E150" s="155"/>
      <c r="F150" s="155"/>
      <c r="G150" s="155"/>
      <c r="H150" s="155"/>
      <c r="I150" s="155"/>
      <c r="J150" s="155"/>
      <c r="K150" s="155"/>
      <c r="L150" s="155"/>
      <c r="M150" s="155"/>
      <c r="N150" s="259">
        <f>BK150</f>
        <v>0</v>
      </c>
      <c r="O150" s="260"/>
      <c r="P150" s="260"/>
      <c r="Q150" s="260"/>
      <c r="R150" s="148"/>
      <c r="T150" s="149"/>
      <c r="U150" s="146"/>
      <c r="V150" s="146"/>
      <c r="W150" s="150">
        <f>SUM(W151:W153)</f>
        <v>0</v>
      </c>
      <c r="X150" s="146"/>
      <c r="Y150" s="150">
        <f>SUM(Y151:Y153)</f>
        <v>0.10890000000000001</v>
      </c>
      <c r="Z150" s="146"/>
      <c r="AA150" s="151">
        <f>SUM(AA151:AA153)</f>
        <v>0</v>
      </c>
      <c r="AR150" s="152" t="s">
        <v>116</v>
      </c>
      <c r="AT150" s="153" t="s">
        <v>76</v>
      </c>
      <c r="AU150" s="153" t="s">
        <v>82</v>
      </c>
      <c r="AY150" s="152" t="s">
        <v>137</v>
      </c>
      <c r="BK150" s="154">
        <f>SUM(BK151:BK153)</f>
        <v>0</v>
      </c>
    </row>
    <row r="151" spans="2:65" s="1" customFormat="1" ht="25.5" customHeight="1">
      <c r="B151" s="127"/>
      <c r="C151" s="156" t="s">
        <v>10</v>
      </c>
      <c r="D151" s="156" t="s">
        <v>138</v>
      </c>
      <c r="E151" s="157" t="s">
        <v>223</v>
      </c>
      <c r="F151" s="247" t="s">
        <v>224</v>
      </c>
      <c r="G151" s="247"/>
      <c r="H151" s="247"/>
      <c r="I151" s="247"/>
      <c r="J151" s="158" t="s">
        <v>141</v>
      </c>
      <c r="K151" s="159">
        <v>49.5</v>
      </c>
      <c r="L151" s="248">
        <v>0</v>
      </c>
      <c r="M151" s="248"/>
      <c r="N151" s="249">
        <f>ROUND(L151*K151,2)</f>
        <v>0</v>
      </c>
      <c r="O151" s="249"/>
      <c r="P151" s="249"/>
      <c r="Q151" s="249"/>
      <c r="R151" s="130"/>
      <c r="T151" s="160" t="s">
        <v>5</v>
      </c>
      <c r="U151" s="44" t="s">
        <v>44</v>
      </c>
      <c r="V151" s="36"/>
      <c r="W151" s="161">
        <f>V151*K151</f>
        <v>0</v>
      </c>
      <c r="X151" s="161">
        <v>2.2000000000000001E-3</v>
      </c>
      <c r="Y151" s="161">
        <f>X151*K151</f>
        <v>0.10890000000000001</v>
      </c>
      <c r="Z151" s="161">
        <v>0</v>
      </c>
      <c r="AA151" s="162">
        <f>Z151*K151</f>
        <v>0</v>
      </c>
      <c r="AR151" s="19" t="s">
        <v>207</v>
      </c>
      <c r="AT151" s="19" t="s">
        <v>138</v>
      </c>
      <c r="AU151" s="19" t="s">
        <v>116</v>
      </c>
      <c r="AY151" s="19" t="s">
        <v>137</v>
      </c>
      <c r="BE151" s="101">
        <f>IF(U151="základná",N151,0)</f>
        <v>0</v>
      </c>
      <c r="BF151" s="101">
        <f>IF(U151="znížená",N151,0)</f>
        <v>0</v>
      </c>
      <c r="BG151" s="101">
        <f>IF(U151="zákl. prenesená",N151,0)</f>
        <v>0</v>
      </c>
      <c r="BH151" s="101">
        <f>IF(U151="zníž. prenesená",N151,0)</f>
        <v>0</v>
      </c>
      <c r="BI151" s="101">
        <f>IF(U151="nulová",N151,0)</f>
        <v>0</v>
      </c>
      <c r="BJ151" s="19" t="s">
        <v>116</v>
      </c>
      <c r="BK151" s="101">
        <f>ROUND(L151*K151,2)</f>
        <v>0</v>
      </c>
      <c r="BL151" s="19" t="s">
        <v>207</v>
      </c>
      <c r="BM151" s="19" t="s">
        <v>225</v>
      </c>
    </row>
    <row r="152" spans="2:65" s="10" customFormat="1" ht="16.5" customHeight="1">
      <c r="B152" s="163"/>
      <c r="C152" s="164"/>
      <c r="D152" s="164"/>
      <c r="E152" s="165" t="s">
        <v>5</v>
      </c>
      <c r="F152" s="250" t="s">
        <v>226</v>
      </c>
      <c r="G152" s="251"/>
      <c r="H152" s="251"/>
      <c r="I152" s="251"/>
      <c r="J152" s="164"/>
      <c r="K152" s="166">
        <v>49.5</v>
      </c>
      <c r="L152" s="164"/>
      <c r="M152" s="164"/>
      <c r="N152" s="164"/>
      <c r="O152" s="164"/>
      <c r="P152" s="164"/>
      <c r="Q152" s="164"/>
      <c r="R152" s="167"/>
      <c r="T152" s="168"/>
      <c r="U152" s="164"/>
      <c r="V152" s="164"/>
      <c r="W152" s="164"/>
      <c r="X152" s="164"/>
      <c r="Y152" s="164"/>
      <c r="Z152" s="164"/>
      <c r="AA152" s="169"/>
      <c r="AT152" s="170" t="s">
        <v>157</v>
      </c>
      <c r="AU152" s="170" t="s">
        <v>116</v>
      </c>
      <c r="AV152" s="10" t="s">
        <v>116</v>
      </c>
      <c r="AW152" s="10" t="s">
        <v>34</v>
      </c>
      <c r="AX152" s="10" t="s">
        <v>82</v>
      </c>
      <c r="AY152" s="170" t="s">
        <v>137</v>
      </c>
    </row>
    <row r="153" spans="2:65" s="1" customFormat="1" ht="25.5" customHeight="1">
      <c r="B153" s="127"/>
      <c r="C153" s="156" t="s">
        <v>227</v>
      </c>
      <c r="D153" s="156" t="s">
        <v>138</v>
      </c>
      <c r="E153" s="157" t="s">
        <v>228</v>
      </c>
      <c r="F153" s="247" t="s">
        <v>229</v>
      </c>
      <c r="G153" s="247"/>
      <c r="H153" s="247"/>
      <c r="I153" s="247"/>
      <c r="J153" s="158" t="s">
        <v>230</v>
      </c>
      <c r="K153" s="175">
        <v>0</v>
      </c>
      <c r="L153" s="248">
        <v>0</v>
      </c>
      <c r="M153" s="248"/>
      <c r="N153" s="249">
        <f>ROUND(L153*K153,2)</f>
        <v>0</v>
      </c>
      <c r="O153" s="249"/>
      <c r="P153" s="249"/>
      <c r="Q153" s="249"/>
      <c r="R153" s="130"/>
      <c r="T153" s="160" t="s">
        <v>5</v>
      </c>
      <c r="U153" s="44" t="s">
        <v>44</v>
      </c>
      <c r="V153" s="36"/>
      <c r="W153" s="161">
        <f>V153*K153</f>
        <v>0</v>
      </c>
      <c r="X153" s="161">
        <v>0</v>
      </c>
      <c r="Y153" s="161">
        <f>X153*K153</f>
        <v>0</v>
      </c>
      <c r="Z153" s="161">
        <v>0</v>
      </c>
      <c r="AA153" s="162">
        <f>Z153*K153</f>
        <v>0</v>
      </c>
      <c r="AR153" s="19" t="s">
        <v>207</v>
      </c>
      <c r="AT153" s="19" t="s">
        <v>138</v>
      </c>
      <c r="AU153" s="19" t="s">
        <v>116</v>
      </c>
      <c r="AY153" s="19" t="s">
        <v>137</v>
      </c>
      <c r="BE153" s="101">
        <f>IF(U153="základná",N153,0)</f>
        <v>0</v>
      </c>
      <c r="BF153" s="101">
        <f>IF(U153="znížená",N153,0)</f>
        <v>0</v>
      </c>
      <c r="BG153" s="101">
        <f>IF(U153="zákl. prenesená",N153,0)</f>
        <v>0</v>
      </c>
      <c r="BH153" s="101">
        <f>IF(U153="zníž. prenesená",N153,0)</f>
        <v>0</v>
      </c>
      <c r="BI153" s="101">
        <f>IF(U153="nulová",N153,0)</f>
        <v>0</v>
      </c>
      <c r="BJ153" s="19" t="s">
        <v>116</v>
      </c>
      <c r="BK153" s="101">
        <f>ROUND(L153*K153,2)</f>
        <v>0</v>
      </c>
      <c r="BL153" s="19" t="s">
        <v>207</v>
      </c>
      <c r="BM153" s="19" t="s">
        <v>231</v>
      </c>
    </row>
    <row r="154" spans="2:65" s="1" customFormat="1" ht="49.9" customHeight="1">
      <c r="B154" s="35"/>
      <c r="C154" s="36"/>
      <c r="D154" s="147" t="s">
        <v>232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265">
        <f t="shared" ref="N154:N159" si="5">BK154</f>
        <v>0</v>
      </c>
      <c r="O154" s="266"/>
      <c r="P154" s="266"/>
      <c r="Q154" s="266"/>
      <c r="R154" s="37"/>
      <c r="T154" s="176"/>
      <c r="U154" s="36"/>
      <c r="V154" s="36"/>
      <c r="W154" s="36"/>
      <c r="X154" s="36"/>
      <c r="Y154" s="36"/>
      <c r="Z154" s="36"/>
      <c r="AA154" s="74"/>
      <c r="AT154" s="19" t="s">
        <v>76</v>
      </c>
      <c r="AU154" s="19" t="s">
        <v>77</v>
      </c>
      <c r="AY154" s="19" t="s">
        <v>233</v>
      </c>
      <c r="BK154" s="101">
        <f>SUM(BK155:BK159)</f>
        <v>0</v>
      </c>
    </row>
    <row r="155" spans="2:65" s="1" customFormat="1" ht="22.35" customHeight="1">
      <c r="B155" s="35"/>
      <c r="C155" s="177" t="s">
        <v>5</v>
      </c>
      <c r="D155" s="177" t="s">
        <v>138</v>
      </c>
      <c r="E155" s="178" t="s">
        <v>5</v>
      </c>
      <c r="F155" s="255" t="s">
        <v>5</v>
      </c>
      <c r="G155" s="255"/>
      <c r="H155" s="255"/>
      <c r="I155" s="255"/>
      <c r="J155" s="179" t="s">
        <v>5</v>
      </c>
      <c r="K155" s="175"/>
      <c r="L155" s="248"/>
      <c r="M155" s="256"/>
      <c r="N155" s="256">
        <f t="shared" si="5"/>
        <v>0</v>
      </c>
      <c r="O155" s="256"/>
      <c r="P155" s="256"/>
      <c r="Q155" s="256"/>
      <c r="R155" s="37"/>
      <c r="T155" s="160" t="s">
        <v>5</v>
      </c>
      <c r="U155" s="180" t="s">
        <v>44</v>
      </c>
      <c r="V155" s="36"/>
      <c r="W155" s="36"/>
      <c r="X155" s="36"/>
      <c r="Y155" s="36"/>
      <c r="Z155" s="36"/>
      <c r="AA155" s="74"/>
      <c r="AT155" s="19" t="s">
        <v>233</v>
      </c>
      <c r="AU155" s="19" t="s">
        <v>82</v>
      </c>
      <c r="AY155" s="19" t="s">
        <v>233</v>
      </c>
      <c r="BE155" s="101">
        <f>IF(U155="základná",N155,0)</f>
        <v>0</v>
      </c>
      <c r="BF155" s="101">
        <f>IF(U155="znížená",N155,0)</f>
        <v>0</v>
      </c>
      <c r="BG155" s="101">
        <f>IF(U155="zákl. prenesená",N155,0)</f>
        <v>0</v>
      </c>
      <c r="BH155" s="101">
        <f>IF(U155="zníž. prenesená",N155,0)</f>
        <v>0</v>
      </c>
      <c r="BI155" s="101">
        <f>IF(U155="nulová",N155,0)</f>
        <v>0</v>
      </c>
      <c r="BJ155" s="19" t="s">
        <v>116</v>
      </c>
      <c r="BK155" s="101">
        <f>L155*K155</f>
        <v>0</v>
      </c>
    </row>
    <row r="156" spans="2:65" s="1" customFormat="1" ht="22.35" customHeight="1">
      <c r="B156" s="35"/>
      <c r="C156" s="177" t="s">
        <v>5</v>
      </c>
      <c r="D156" s="177" t="s">
        <v>138</v>
      </c>
      <c r="E156" s="178" t="s">
        <v>5</v>
      </c>
      <c r="F156" s="255" t="s">
        <v>5</v>
      </c>
      <c r="G156" s="255"/>
      <c r="H156" s="255"/>
      <c r="I156" s="255"/>
      <c r="J156" s="179" t="s">
        <v>5</v>
      </c>
      <c r="K156" s="175"/>
      <c r="L156" s="248"/>
      <c r="M156" s="256"/>
      <c r="N156" s="256">
        <f t="shared" si="5"/>
        <v>0</v>
      </c>
      <c r="O156" s="256"/>
      <c r="P156" s="256"/>
      <c r="Q156" s="256"/>
      <c r="R156" s="37"/>
      <c r="T156" s="160" t="s">
        <v>5</v>
      </c>
      <c r="U156" s="180" t="s">
        <v>44</v>
      </c>
      <c r="V156" s="36"/>
      <c r="W156" s="36"/>
      <c r="X156" s="36"/>
      <c r="Y156" s="36"/>
      <c r="Z156" s="36"/>
      <c r="AA156" s="74"/>
      <c r="AT156" s="19" t="s">
        <v>233</v>
      </c>
      <c r="AU156" s="19" t="s">
        <v>82</v>
      </c>
      <c r="AY156" s="19" t="s">
        <v>233</v>
      </c>
      <c r="BE156" s="101">
        <f>IF(U156="základná",N156,0)</f>
        <v>0</v>
      </c>
      <c r="BF156" s="101">
        <f>IF(U156="znížená",N156,0)</f>
        <v>0</v>
      </c>
      <c r="BG156" s="101">
        <f>IF(U156="zákl. prenesená",N156,0)</f>
        <v>0</v>
      </c>
      <c r="BH156" s="101">
        <f>IF(U156="zníž. prenesená",N156,0)</f>
        <v>0</v>
      </c>
      <c r="BI156" s="101">
        <f>IF(U156="nulová",N156,0)</f>
        <v>0</v>
      </c>
      <c r="BJ156" s="19" t="s">
        <v>116</v>
      </c>
      <c r="BK156" s="101">
        <f>L156*K156</f>
        <v>0</v>
      </c>
    </row>
    <row r="157" spans="2:65" s="1" customFormat="1" ht="22.35" customHeight="1">
      <c r="B157" s="35"/>
      <c r="C157" s="177" t="s">
        <v>5</v>
      </c>
      <c r="D157" s="177" t="s">
        <v>138</v>
      </c>
      <c r="E157" s="178" t="s">
        <v>5</v>
      </c>
      <c r="F157" s="255" t="s">
        <v>5</v>
      </c>
      <c r="G157" s="255"/>
      <c r="H157" s="255"/>
      <c r="I157" s="255"/>
      <c r="J157" s="179" t="s">
        <v>5</v>
      </c>
      <c r="K157" s="175"/>
      <c r="L157" s="248"/>
      <c r="M157" s="256"/>
      <c r="N157" s="256">
        <f t="shared" si="5"/>
        <v>0</v>
      </c>
      <c r="O157" s="256"/>
      <c r="P157" s="256"/>
      <c r="Q157" s="256"/>
      <c r="R157" s="37"/>
      <c r="T157" s="160" t="s">
        <v>5</v>
      </c>
      <c r="U157" s="180" t="s">
        <v>44</v>
      </c>
      <c r="V157" s="36"/>
      <c r="W157" s="36"/>
      <c r="X157" s="36"/>
      <c r="Y157" s="36"/>
      <c r="Z157" s="36"/>
      <c r="AA157" s="74"/>
      <c r="AT157" s="19" t="s">
        <v>233</v>
      </c>
      <c r="AU157" s="19" t="s">
        <v>82</v>
      </c>
      <c r="AY157" s="19" t="s">
        <v>233</v>
      </c>
      <c r="BE157" s="101">
        <f>IF(U157="základná",N157,0)</f>
        <v>0</v>
      </c>
      <c r="BF157" s="101">
        <f>IF(U157="znížená",N157,0)</f>
        <v>0</v>
      </c>
      <c r="BG157" s="101">
        <f>IF(U157="zákl. prenesená",N157,0)</f>
        <v>0</v>
      </c>
      <c r="BH157" s="101">
        <f>IF(U157="zníž. prenesená",N157,0)</f>
        <v>0</v>
      </c>
      <c r="BI157" s="101">
        <f>IF(U157="nulová",N157,0)</f>
        <v>0</v>
      </c>
      <c r="BJ157" s="19" t="s">
        <v>116</v>
      </c>
      <c r="BK157" s="101">
        <f>L157*K157</f>
        <v>0</v>
      </c>
    </row>
    <row r="158" spans="2:65" s="1" customFormat="1" ht="22.35" customHeight="1">
      <c r="B158" s="35"/>
      <c r="C158" s="177" t="s">
        <v>5</v>
      </c>
      <c r="D158" s="177" t="s">
        <v>138</v>
      </c>
      <c r="E158" s="178" t="s">
        <v>5</v>
      </c>
      <c r="F158" s="255" t="s">
        <v>5</v>
      </c>
      <c r="G158" s="255"/>
      <c r="H158" s="255"/>
      <c r="I158" s="255"/>
      <c r="J158" s="179" t="s">
        <v>5</v>
      </c>
      <c r="K158" s="175"/>
      <c r="L158" s="248"/>
      <c r="M158" s="256"/>
      <c r="N158" s="256">
        <f t="shared" si="5"/>
        <v>0</v>
      </c>
      <c r="O158" s="256"/>
      <c r="P158" s="256"/>
      <c r="Q158" s="256"/>
      <c r="R158" s="37"/>
      <c r="T158" s="160" t="s">
        <v>5</v>
      </c>
      <c r="U158" s="180" t="s">
        <v>44</v>
      </c>
      <c r="V158" s="36"/>
      <c r="W158" s="36"/>
      <c r="X158" s="36"/>
      <c r="Y158" s="36"/>
      <c r="Z158" s="36"/>
      <c r="AA158" s="74"/>
      <c r="AT158" s="19" t="s">
        <v>233</v>
      </c>
      <c r="AU158" s="19" t="s">
        <v>82</v>
      </c>
      <c r="AY158" s="19" t="s">
        <v>233</v>
      </c>
      <c r="BE158" s="101">
        <f>IF(U158="základná",N158,0)</f>
        <v>0</v>
      </c>
      <c r="BF158" s="101">
        <f>IF(U158="znížená",N158,0)</f>
        <v>0</v>
      </c>
      <c r="BG158" s="101">
        <f>IF(U158="zákl. prenesená",N158,0)</f>
        <v>0</v>
      </c>
      <c r="BH158" s="101">
        <f>IF(U158="zníž. prenesená",N158,0)</f>
        <v>0</v>
      </c>
      <c r="BI158" s="101">
        <f>IF(U158="nulová",N158,0)</f>
        <v>0</v>
      </c>
      <c r="BJ158" s="19" t="s">
        <v>116</v>
      </c>
      <c r="BK158" s="101">
        <f>L158*K158</f>
        <v>0</v>
      </c>
    </row>
    <row r="159" spans="2:65" s="1" customFormat="1" ht="22.35" customHeight="1">
      <c r="B159" s="35"/>
      <c r="C159" s="177" t="s">
        <v>5</v>
      </c>
      <c r="D159" s="177" t="s">
        <v>138</v>
      </c>
      <c r="E159" s="178" t="s">
        <v>5</v>
      </c>
      <c r="F159" s="255" t="s">
        <v>5</v>
      </c>
      <c r="G159" s="255"/>
      <c r="H159" s="255"/>
      <c r="I159" s="255"/>
      <c r="J159" s="179" t="s">
        <v>5</v>
      </c>
      <c r="K159" s="175"/>
      <c r="L159" s="248"/>
      <c r="M159" s="256"/>
      <c r="N159" s="256">
        <f t="shared" si="5"/>
        <v>0</v>
      </c>
      <c r="O159" s="256"/>
      <c r="P159" s="256"/>
      <c r="Q159" s="256"/>
      <c r="R159" s="37"/>
      <c r="T159" s="160" t="s">
        <v>5</v>
      </c>
      <c r="U159" s="180" t="s">
        <v>44</v>
      </c>
      <c r="V159" s="56"/>
      <c r="W159" s="56"/>
      <c r="X159" s="56"/>
      <c r="Y159" s="56"/>
      <c r="Z159" s="56"/>
      <c r="AA159" s="58"/>
      <c r="AT159" s="19" t="s">
        <v>233</v>
      </c>
      <c r="AU159" s="19" t="s">
        <v>82</v>
      </c>
      <c r="AY159" s="19" t="s">
        <v>233</v>
      </c>
      <c r="BE159" s="101">
        <f>IF(U159="základná",N159,0)</f>
        <v>0</v>
      </c>
      <c r="BF159" s="101">
        <f>IF(U159="znížená",N159,0)</f>
        <v>0</v>
      </c>
      <c r="BG159" s="101">
        <f>IF(U159="zákl. prenesená",N159,0)</f>
        <v>0</v>
      </c>
      <c r="BH159" s="101">
        <f>IF(U159="zníž. prenesená",N159,0)</f>
        <v>0</v>
      </c>
      <c r="BI159" s="101">
        <f>IF(U159="nulová",N159,0)</f>
        <v>0</v>
      </c>
      <c r="BJ159" s="19" t="s">
        <v>116</v>
      </c>
      <c r="BK159" s="101">
        <f>L159*K159</f>
        <v>0</v>
      </c>
    </row>
    <row r="160" spans="2:65" s="1" customFormat="1" ht="6.95" customHeight="1">
      <c r="B160" s="59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1"/>
    </row>
  </sheetData>
  <mergeCells count="158">
    <mergeCell ref="H1:K1"/>
    <mergeCell ref="S2:AC2"/>
    <mergeCell ref="F158:I158"/>
    <mergeCell ref="L158:M158"/>
    <mergeCell ref="N158:Q158"/>
    <mergeCell ref="F159:I159"/>
    <mergeCell ref="L159:M159"/>
    <mergeCell ref="N159:Q159"/>
    <mergeCell ref="N121:Q121"/>
    <mergeCell ref="N122:Q122"/>
    <mergeCell ref="N123:Q123"/>
    <mergeCell ref="N131:Q131"/>
    <mergeCell ref="N137:Q137"/>
    <mergeCell ref="N147:Q147"/>
    <mergeCell ref="N149:Q149"/>
    <mergeCell ref="N150:Q150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48:I148"/>
    <mergeCell ref="L148:M148"/>
    <mergeCell ref="N148:Q148"/>
    <mergeCell ref="F151:I151"/>
    <mergeCell ref="L151:M151"/>
    <mergeCell ref="N151:Q151"/>
    <mergeCell ref="F152:I152"/>
    <mergeCell ref="F153:I153"/>
    <mergeCell ref="L153:M153"/>
    <mergeCell ref="N153:Q15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0:I140"/>
    <mergeCell ref="L140:M140"/>
    <mergeCell ref="N140:Q140"/>
    <mergeCell ref="F141:I141"/>
    <mergeCell ref="F142:I142"/>
    <mergeCell ref="L142:M142"/>
    <mergeCell ref="N142:Q142"/>
    <mergeCell ref="F143:I143"/>
    <mergeCell ref="L143:M143"/>
    <mergeCell ref="N143:Q143"/>
    <mergeCell ref="F136:I136"/>
    <mergeCell ref="L136:M136"/>
    <mergeCell ref="N136:Q136"/>
    <mergeCell ref="F138:I138"/>
    <mergeCell ref="L138:M138"/>
    <mergeCell ref="N138:Q138"/>
    <mergeCell ref="F139:I139"/>
    <mergeCell ref="L139:M139"/>
    <mergeCell ref="N139:Q139"/>
    <mergeCell ref="F132:I132"/>
    <mergeCell ref="L132:M132"/>
    <mergeCell ref="N132:Q132"/>
    <mergeCell ref="F133:I133"/>
    <mergeCell ref="L133:M133"/>
    <mergeCell ref="N133:Q133"/>
    <mergeCell ref="F134:I134"/>
    <mergeCell ref="F135:I135"/>
    <mergeCell ref="L135:M135"/>
    <mergeCell ref="N135:Q135"/>
    <mergeCell ref="F127:I127"/>
    <mergeCell ref="L127:M127"/>
    <mergeCell ref="N127:Q127"/>
    <mergeCell ref="F128:I128"/>
    <mergeCell ref="F129:I129"/>
    <mergeCell ref="L129:M129"/>
    <mergeCell ref="N129:Q129"/>
    <mergeCell ref="F130:I130"/>
    <mergeCell ref="L130:M130"/>
    <mergeCell ref="N130:Q130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L105:Q105"/>
    <mergeCell ref="C111:Q111"/>
    <mergeCell ref="F113:P113"/>
    <mergeCell ref="M115:P115"/>
    <mergeCell ref="M117:Q117"/>
    <mergeCell ref="M118:Q118"/>
    <mergeCell ref="F120:I120"/>
    <mergeCell ref="L120:M120"/>
    <mergeCell ref="N120:Q120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C2:Q2"/>
    <mergeCell ref="C4:Q4"/>
    <mergeCell ref="F6:P6"/>
    <mergeCell ref="O8:P8"/>
    <mergeCell ref="O10:P10"/>
    <mergeCell ref="O11:P11"/>
    <mergeCell ref="O13:P13"/>
    <mergeCell ref="E14:L14"/>
    <mergeCell ref="O14:P14"/>
  </mergeCells>
  <dataValidations count="2">
    <dataValidation type="list" allowBlank="1" showInputMessage="1" showErrorMessage="1" error="Povolené sú hodnoty K, M." sqref="D155:D160" xr:uid="{00000000-0002-0000-0100-000000000000}">
      <formula1>"K, M"</formula1>
    </dataValidation>
    <dataValidation type="list" allowBlank="1" showInputMessage="1" showErrorMessage="1" error="Povolené sú hodnoty základná, znížená, nulová." sqref="U155:U160" xr:uid="{00000000-0002-0000-0100-000001000000}">
      <formula1>"základná, znížená, nulová"</formula1>
    </dataValidation>
  </dataValidations>
  <hyperlinks>
    <hyperlink ref="F1:G1" location="C2" display="1) Krycí list rozpočtu" xr:uid="{00000000-0004-0000-0100-000000000000}"/>
    <hyperlink ref="H1:K1" location="C85" display="2) Rekapitulácia rozpočtu" xr:uid="{00000000-0004-0000-0100-000001000000}"/>
    <hyperlink ref="L1" location="C120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HLA140919 - Obnova chodní...</vt:lpstr>
      <vt:lpstr>'HLA140919 - Obnova chodní...'!Názvy_tlače</vt:lpstr>
      <vt:lpstr>'Rekapitulácia stavby'!Názvy_tlače</vt:lpstr>
      <vt:lpstr>'HLA140919 - Obnova chodní...'!Oblasť_tlače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PC-JANOSIKOVAG1\uzivatel</dc:creator>
  <cp:lastModifiedBy>Brano</cp:lastModifiedBy>
  <dcterms:created xsi:type="dcterms:W3CDTF">2019-09-15T17:22:35Z</dcterms:created>
  <dcterms:modified xsi:type="dcterms:W3CDTF">2019-10-26T15:30:52Z</dcterms:modified>
</cp:coreProperties>
</file>